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Users\THorst01\Downloads\"/>
    </mc:Choice>
  </mc:AlternateContent>
  <xr:revisionPtr revIDLastSave="0" documentId="8_{EFBF8AF8-9A23-4081-908E-7B9B7992A91E}" xr6:coauthVersionLast="47" xr6:coauthVersionMax="47" xr10:uidLastSave="{00000000-0000-0000-0000-000000000000}"/>
  <workbookProtection workbookAlgorithmName="SHA-512" workbookHashValue="oJ4tdasmRpHsxUCAvKB0hwI8KVZ8Zir0CuZm3/iTfssi38yYzSSye8W37QZqrXp6Fu2rV3g4e7bCGVA3RSGQxw==" workbookSaltValue="xmk2BawJaTaG2/DTEZH8Fg==" workbookSpinCount="100000" lockStructure="1"/>
  <bookViews>
    <workbookView xWindow="-110" yWindow="-110" windowWidth="19420" windowHeight="11500" tabRatio="778" xr2:uid="{00000000-000D-0000-FFFF-FFFF00000000}"/>
  </bookViews>
  <sheets>
    <sheet name="Toelichting" sheetId="21" r:id="rId1"/>
    <sheet name="Deelnemersoverzicht" sheetId="20" r:id="rId2"/>
    <sheet name="Projectbegroting art25" sheetId="1" r:id="rId3"/>
    <sheet name="Projectbegroting art 26bis" sheetId="18" state="hidden" r:id="rId4"/>
    <sheet name="begr_onderzoeksorg" sheetId="15" r:id="rId5"/>
    <sheet name="Data" sheetId="14" state="hidden" r:id="rId6"/>
    <sheet name="Toelichting financieel model" sheetId="11" state="hidden" r:id="rId7"/>
    <sheet name="Winst- en verliesrekening" sheetId="8" state="hidden" r:id="rId8"/>
    <sheet name="Balans" sheetId="9" state="hidden" r:id="rId9"/>
    <sheet name="Liquiditeitsprognose" sheetId="10" state="hidden" r:id="rId10"/>
    <sheet name="exploitatiekosten" sheetId="13" state="hidden" r:id="rId11"/>
  </sheets>
  <externalReferences>
    <externalReference r:id="rId12"/>
  </externalReferences>
  <definedNames>
    <definedName name="_ftn1" localSheetId="0">Toelichting!#REF!</definedName>
    <definedName name="_ftnref1" localSheetId="0">Toelichting!#REF!</definedName>
    <definedName name="_Hlk158183655" localSheetId="0">Toelichting!#REF!</definedName>
    <definedName name="_xlnm.Print_Area" localSheetId="4">begr_onderzoeksorg!$B$1:$K$307</definedName>
    <definedName name="_xlnm.Print_Area" localSheetId="10">exploitatiekosten!$A$1:$F$39</definedName>
    <definedName name="_xlnm.Print_Area" localSheetId="3">'Projectbegroting art 26bis'!$V$178</definedName>
    <definedName name="_xlnm.Print_Area" localSheetId="2">'Projectbegroting art25'!$V$418</definedName>
    <definedName name="Art._25_AGVV">Data!$B$16:$B$18</definedName>
    <definedName name="Art._27_AGVV">Data!$D$16:$D$18</definedName>
    <definedName name="Artikel">Data!$A$16:$A$18</definedName>
    <definedName name="Artikel_25_AGVV">Data!$B$16:$B$16</definedName>
    <definedName name="Artikel_27_AGVV">Data!$D$16:$D$17</definedName>
    <definedName name="NFU" localSheetId="0">[1]Data!$L$3:$L$8</definedName>
    <definedName name="NFU">Data!$L$3:$L$8</definedName>
    <definedName name="NFU_functies" localSheetId="0">[1]Data!#REF!</definedName>
    <definedName name="NFU_functies">Data!#REF!</definedName>
    <definedName name="Opslag">Data!$B$16:$B$19</definedName>
    <definedName name="organisation">#REF!</definedName>
    <definedName name="Tabel" localSheetId="0">[1]Data!$K$3:$K$4</definedName>
    <definedName name="Tabel">Data!$K$3:$K$4</definedName>
    <definedName name="Tabel_2" localSheetId="0">[1]Data!#REF!</definedName>
    <definedName name="Tabel_2">Data!#REF!</definedName>
    <definedName name="Tabel2" localSheetId="0">[1]Data!$J$3:$J$4</definedName>
    <definedName name="Tabel2">Data!$J$3:$J$4</definedName>
    <definedName name="Tariefkeuze" localSheetId="0">[1]Data!#REF!</definedName>
    <definedName name="Tariefkeuze">Data!#REF!</definedName>
    <definedName name="VSNU" localSheetId="0">[1]Data!$M$3:$M$7</definedName>
    <definedName name="VSNU">Data!$M$3:$M$7</definedName>
    <definedName name="VSNU_functies" localSheetId="0">[1]Data!#REF!</definedName>
    <definedName name="VSNU_functies">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308" i="1" l="1"/>
  <c r="T309" i="1"/>
  <c r="T310" i="1"/>
  <c r="T311" i="1"/>
  <c r="T312" i="1"/>
  <c r="T313" i="1"/>
  <c r="T314" i="1"/>
  <c r="T315" i="1"/>
  <c r="T316" i="1"/>
  <c r="T317" i="1"/>
  <c r="T318" i="1"/>
  <c r="T319" i="1"/>
  <c r="T320" i="1"/>
  <c r="T321" i="1"/>
  <c r="T322" i="1"/>
  <c r="T323" i="1"/>
  <c r="T324" i="1"/>
  <c r="T325" i="1"/>
  <c r="T326" i="1"/>
  <c r="T327" i="1"/>
  <c r="T328" i="1"/>
  <c r="T329" i="1"/>
  <c r="T330" i="1"/>
  <c r="T331" i="1"/>
  <c r="T332" i="1"/>
  <c r="T333" i="1"/>
  <c r="T334" i="1"/>
  <c r="T335" i="1"/>
  <c r="T336" i="1"/>
  <c r="T337" i="1"/>
  <c r="T338" i="1"/>
  <c r="T339" i="1"/>
  <c r="T340" i="1"/>
  <c r="T341" i="1"/>
  <c r="T342" i="1"/>
  <c r="T343" i="1"/>
  <c r="T344" i="1"/>
  <c r="T345" i="1"/>
  <c r="T346" i="1"/>
  <c r="T347" i="1"/>
  <c r="T348" i="1"/>
  <c r="T349" i="1"/>
  <c r="T350" i="1"/>
  <c r="T351" i="1"/>
  <c r="T352" i="1"/>
  <c r="T353" i="1"/>
  <c r="T354"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288" i="1"/>
  <c r="T289" i="1"/>
  <c r="T290" i="1"/>
  <c r="T291" i="1"/>
  <c r="T292" i="1"/>
  <c r="T293" i="1"/>
  <c r="T294" i="1"/>
  <c r="T295" i="1"/>
  <c r="T296" i="1"/>
  <c r="T297"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Q283" i="15"/>
  <c r="N229" i="15"/>
  <c r="N174" i="15"/>
  <c r="P228" i="15"/>
  <c r="Q228" i="15" s="1"/>
  <c r="P227" i="15"/>
  <c r="Q227" i="15" s="1"/>
  <c r="P226" i="15"/>
  <c r="Q226" i="15" s="1"/>
  <c r="P225" i="15"/>
  <c r="Q225" i="15" s="1"/>
  <c r="P224" i="15"/>
  <c r="Q224" i="15" s="1"/>
  <c r="P223" i="15"/>
  <c r="Q223" i="15" s="1"/>
  <c r="P222" i="15"/>
  <c r="Q222" i="15" s="1"/>
  <c r="P221" i="15"/>
  <c r="Q221" i="15" s="1"/>
  <c r="P220" i="15"/>
  <c r="Q220" i="15" s="1"/>
  <c r="P219" i="15"/>
  <c r="Q219" i="15" s="1"/>
  <c r="P218" i="15"/>
  <c r="Q218" i="15" s="1"/>
  <c r="P217" i="15"/>
  <c r="Q217" i="15" s="1"/>
  <c r="P216" i="15"/>
  <c r="Q216" i="15" s="1"/>
  <c r="P215" i="15"/>
  <c r="Q215" i="15" s="1"/>
  <c r="P214" i="15"/>
  <c r="Q214" i="15" s="1"/>
  <c r="P213" i="15"/>
  <c r="Q213" i="15" s="1"/>
  <c r="P212" i="15"/>
  <c r="Q212" i="15" s="1"/>
  <c r="P211" i="15"/>
  <c r="Q211" i="15" s="1"/>
  <c r="P210" i="15"/>
  <c r="Q210" i="15" s="1"/>
  <c r="P209" i="15"/>
  <c r="Q209" i="15" s="1"/>
  <c r="P208" i="15"/>
  <c r="Q208" i="15" s="1"/>
  <c r="P207" i="15"/>
  <c r="Q207" i="15" s="1"/>
  <c r="P206" i="15"/>
  <c r="Q206" i="15" s="1"/>
  <c r="P205" i="15"/>
  <c r="Q205" i="15" s="1"/>
  <c r="P204" i="15"/>
  <c r="Q204" i="15" s="1"/>
  <c r="P203" i="15"/>
  <c r="Q203" i="15" s="1"/>
  <c r="P202" i="15"/>
  <c r="Q202" i="15" s="1"/>
  <c r="P201" i="15"/>
  <c r="Q201" i="15" s="1"/>
  <c r="P200" i="15"/>
  <c r="Q200" i="15" s="1"/>
  <c r="P199" i="15"/>
  <c r="Q199" i="15" s="1"/>
  <c r="P198" i="15"/>
  <c r="Q198" i="15" s="1"/>
  <c r="P197" i="15"/>
  <c r="Q197" i="15" s="1"/>
  <c r="P196" i="15"/>
  <c r="Q196" i="15" s="1"/>
  <c r="P195" i="15"/>
  <c r="Q195" i="15" s="1"/>
  <c r="P194" i="15"/>
  <c r="Q194" i="15" s="1"/>
  <c r="P193" i="15"/>
  <c r="Q193" i="15" s="1"/>
  <c r="P192" i="15"/>
  <c r="Q192" i="15" s="1"/>
  <c r="P191" i="15"/>
  <c r="Q191" i="15" s="1"/>
  <c r="P190" i="15"/>
  <c r="Q190" i="15" s="1"/>
  <c r="P189" i="15"/>
  <c r="Q189" i="15" s="1"/>
  <c r="P188" i="15"/>
  <c r="Q188" i="15" s="1"/>
  <c r="P187" i="15"/>
  <c r="Q187" i="15" s="1"/>
  <c r="P186" i="15"/>
  <c r="Q186" i="15" s="1"/>
  <c r="P185" i="15"/>
  <c r="Q185" i="15" s="1"/>
  <c r="P184" i="15"/>
  <c r="Q184" i="15" s="1"/>
  <c r="P183" i="15"/>
  <c r="Q183" i="15" s="1"/>
  <c r="P182" i="15"/>
  <c r="Q182" i="15" s="1"/>
  <c r="P181" i="15"/>
  <c r="Q181" i="15" s="1"/>
  <c r="P180" i="15"/>
  <c r="Q180" i="15" s="1"/>
  <c r="P179" i="15"/>
  <c r="D228" i="15"/>
  <c r="C228" i="15"/>
  <c r="D227" i="15"/>
  <c r="C227" i="15"/>
  <c r="D226" i="15"/>
  <c r="C226" i="15"/>
  <c r="D225" i="15"/>
  <c r="C225" i="15"/>
  <c r="D224" i="15"/>
  <c r="C224" i="15"/>
  <c r="D223" i="15"/>
  <c r="C223" i="15"/>
  <c r="D222" i="15"/>
  <c r="C222" i="15"/>
  <c r="D221" i="15"/>
  <c r="C221" i="15"/>
  <c r="D220" i="15"/>
  <c r="C220" i="15"/>
  <c r="D219" i="15"/>
  <c r="C219" i="15"/>
  <c r="D218" i="15"/>
  <c r="C218" i="15"/>
  <c r="D217" i="15"/>
  <c r="C217" i="15"/>
  <c r="D216" i="15"/>
  <c r="C216" i="15"/>
  <c r="D215" i="15"/>
  <c r="C215" i="15"/>
  <c r="D214" i="15"/>
  <c r="C214" i="15"/>
  <c r="D213" i="15"/>
  <c r="C213" i="15"/>
  <c r="D212" i="15"/>
  <c r="C212" i="15"/>
  <c r="D211" i="15"/>
  <c r="C211" i="15"/>
  <c r="D210" i="15"/>
  <c r="C210" i="15"/>
  <c r="D209" i="15"/>
  <c r="C209" i="15"/>
  <c r="D208" i="15"/>
  <c r="C208" i="15"/>
  <c r="D207" i="15"/>
  <c r="C207" i="15"/>
  <c r="D206" i="15"/>
  <c r="C206" i="15"/>
  <c r="D205" i="15"/>
  <c r="C205" i="15"/>
  <c r="D204" i="15"/>
  <c r="C204" i="15"/>
  <c r="D203" i="15"/>
  <c r="C203" i="15"/>
  <c r="D202" i="15"/>
  <c r="C202" i="15"/>
  <c r="D201" i="15"/>
  <c r="C201" i="15"/>
  <c r="D200" i="15"/>
  <c r="C200" i="15"/>
  <c r="D199" i="15"/>
  <c r="C199" i="15"/>
  <c r="D198" i="15"/>
  <c r="C198" i="15"/>
  <c r="D197" i="15"/>
  <c r="C197" i="15"/>
  <c r="D196" i="15"/>
  <c r="C196" i="15"/>
  <c r="D195" i="15"/>
  <c r="C195" i="15"/>
  <c r="D194" i="15"/>
  <c r="C194" i="15"/>
  <c r="D193" i="15"/>
  <c r="C193" i="15"/>
  <c r="D192" i="15"/>
  <c r="C192" i="15"/>
  <c r="D191" i="15"/>
  <c r="C191" i="15"/>
  <c r="D190" i="15"/>
  <c r="C190" i="15"/>
  <c r="D189" i="15"/>
  <c r="C189" i="15"/>
  <c r="D188" i="15"/>
  <c r="C188" i="15"/>
  <c r="D187" i="15"/>
  <c r="C187" i="15"/>
  <c r="D186" i="15"/>
  <c r="C186" i="15"/>
  <c r="D185" i="15"/>
  <c r="C185" i="15"/>
  <c r="D184" i="15"/>
  <c r="C184" i="15"/>
  <c r="D183" i="15"/>
  <c r="C183" i="15"/>
  <c r="D182" i="15"/>
  <c r="C182" i="15"/>
  <c r="D181" i="15"/>
  <c r="C181" i="15"/>
  <c r="D180" i="15"/>
  <c r="C180" i="15"/>
  <c r="D179" i="15"/>
  <c r="C179" i="15"/>
  <c r="P145" i="15"/>
  <c r="Q145" i="15" s="1"/>
  <c r="P146" i="15"/>
  <c r="Q146" i="15" s="1"/>
  <c r="P147" i="15"/>
  <c r="Q147" i="15" s="1"/>
  <c r="P148" i="15"/>
  <c r="Q148" i="15" s="1"/>
  <c r="P149" i="15"/>
  <c r="Q149" i="15" s="1"/>
  <c r="P150" i="15"/>
  <c r="Q150" i="15" s="1"/>
  <c r="P151" i="15"/>
  <c r="Q151" i="15" s="1"/>
  <c r="P152" i="15"/>
  <c r="Q152" i="15" s="1"/>
  <c r="P153" i="15"/>
  <c r="Q153" i="15" s="1"/>
  <c r="P154" i="15"/>
  <c r="Q154" i="15" s="1"/>
  <c r="P155" i="15"/>
  <c r="Q155" i="15" s="1"/>
  <c r="P156" i="15"/>
  <c r="Q156" i="15" s="1"/>
  <c r="P157" i="15"/>
  <c r="Q157" i="15" s="1"/>
  <c r="P158" i="15"/>
  <c r="Q158" i="15" s="1"/>
  <c r="P159" i="15"/>
  <c r="Q159" i="15" s="1"/>
  <c r="P160" i="15"/>
  <c r="Q160" i="15" s="1"/>
  <c r="P161" i="15"/>
  <c r="Q161" i="15" s="1"/>
  <c r="P162" i="15"/>
  <c r="Q162" i="15" s="1"/>
  <c r="P163" i="15"/>
  <c r="Q163" i="15" s="1"/>
  <c r="P164" i="15"/>
  <c r="Q164" i="15" s="1"/>
  <c r="P165" i="15"/>
  <c r="Q165" i="15" s="1"/>
  <c r="P166" i="15"/>
  <c r="Q166" i="15" s="1"/>
  <c r="P167" i="15"/>
  <c r="Q167" i="15" s="1"/>
  <c r="P168" i="15"/>
  <c r="Q168" i="15" s="1"/>
  <c r="P169" i="15"/>
  <c r="Q169" i="15" s="1"/>
  <c r="P170" i="15"/>
  <c r="Q170" i="15" s="1"/>
  <c r="P171" i="15"/>
  <c r="Q171" i="15" s="1"/>
  <c r="P172" i="15"/>
  <c r="Q172" i="15" s="1"/>
  <c r="P173" i="15"/>
  <c r="Q173" i="15" s="1"/>
  <c r="P144" i="15"/>
  <c r="Q144" i="15" s="1"/>
  <c r="P143" i="15"/>
  <c r="Q143" i="15" s="1"/>
  <c r="P142" i="15"/>
  <c r="Q142" i="15" s="1"/>
  <c r="P141" i="15"/>
  <c r="Q141" i="15" s="1"/>
  <c r="P140" i="15"/>
  <c r="Q140" i="15" s="1"/>
  <c r="P139" i="15"/>
  <c r="Q139" i="15" s="1"/>
  <c r="P138" i="15"/>
  <c r="Q138" i="15" s="1"/>
  <c r="P137" i="15"/>
  <c r="Q137" i="15" s="1"/>
  <c r="P136" i="15"/>
  <c r="Q136" i="15" s="1"/>
  <c r="P135" i="15"/>
  <c r="Q135" i="15" s="1"/>
  <c r="P134" i="15"/>
  <c r="Q134" i="15" s="1"/>
  <c r="P133" i="15"/>
  <c r="Q133" i="15" s="1"/>
  <c r="P132" i="15"/>
  <c r="Q132" i="15" s="1"/>
  <c r="P131" i="15"/>
  <c r="Q131" i="15" s="1"/>
  <c r="P130" i="15"/>
  <c r="Q130" i="15" s="1"/>
  <c r="P129" i="15"/>
  <c r="Q129" i="15" s="1"/>
  <c r="P128" i="15"/>
  <c r="Q128" i="15" s="1"/>
  <c r="P127" i="15"/>
  <c r="Q127" i="15" s="1"/>
  <c r="P126" i="15"/>
  <c r="Q126" i="15" s="1"/>
  <c r="P125" i="15"/>
  <c r="Q125" i="15" s="1"/>
  <c r="P124" i="15"/>
  <c r="D173" i="15"/>
  <c r="C173" i="15"/>
  <c r="D172" i="15"/>
  <c r="C172" i="15"/>
  <c r="D171" i="15"/>
  <c r="C171" i="15"/>
  <c r="D170" i="15"/>
  <c r="C170" i="15"/>
  <c r="D169" i="15"/>
  <c r="C169" i="15"/>
  <c r="D168" i="15"/>
  <c r="C168" i="15"/>
  <c r="D167" i="15"/>
  <c r="C167" i="15"/>
  <c r="D166" i="15"/>
  <c r="C166" i="15"/>
  <c r="D165" i="15"/>
  <c r="C165" i="15"/>
  <c r="D164" i="15"/>
  <c r="C164" i="15"/>
  <c r="D163" i="15"/>
  <c r="C163" i="15"/>
  <c r="D162" i="15"/>
  <c r="C162" i="15"/>
  <c r="D161" i="15"/>
  <c r="C161" i="15"/>
  <c r="D160" i="15"/>
  <c r="C160" i="15"/>
  <c r="D159" i="15"/>
  <c r="C159" i="15"/>
  <c r="D158" i="15"/>
  <c r="C158" i="15"/>
  <c r="D157" i="15"/>
  <c r="C157" i="15"/>
  <c r="D156" i="15"/>
  <c r="C156" i="15"/>
  <c r="D155" i="15"/>
  <c r="C155" i="15"/>
  <c r="D154" i="15"/>
  <c r="C154" i="15"/>
  <c r="D153" i="15"/>
  <c r="C153" i="15"/>
  <c r="D152" i="15"/>
  <c r="C152" i="15"/>
  <c r="D151" i="15"/>
  <c r="C151" i="15"/>
  <c r="D150" i="15"/>
  <c r="C150" i="15"/>
  <c r="D149" i="15"/>
  <c r="C149" i="15"/>
  <c r="D148" i="15"/>
  <c r="C148" i="15"/>
  <c r="D147" i="15"/>
  <c r="C147" i="15"/>
  <c r="D146" i="15"/>
  <c r="C146" i="15"/>
  <c r="D145" i="15"/>
  <c r="C145" i="15"/>
  <c r="D144" i="15"/>
  <c r="C144" i="15"/>
  <c r="D143" i="15"/>
  <c r="C143" i="15"/>
  <c r="D142" i="15"/>
  <c r="C142" i="15"/>
  <c r="D141" i="15"/>
  <c r="C141" i="15"/>
  <c r="D140" i="15"/>
  <c r="C140" i="15"/>
  <c r="D139" i="15"/>
  <c r="C139" i="15"/>
  <c r="D138" i="15"/>
  <c r="C138" i="15"/>
  <c r="D137" i="15"/>
  <c r="C137" i="15"/>
  <c r="D136" i="15"/>
  <c r="C136" i="15"/>
  <c r="D135" i="15"/>
  <c r="C135" i="15"/>
  <c r="D134" i="15"/>
  <c r="C134" i="15"/>
  <c r="D133" i="15"/>
  <c r="C133" i="15"/>
  <c r="D132" i="15"/>
  <c r="C132" i="15"/>
  <c r="D131" i="15"/>
  <c r="C131" i="15"/>
  <c r="D130" i="15"/>
  <c r="C130" i="15"/>
  <c r="D129" i="15"/>
  <c r="C129" i="15"/>
  <c r="D128" i="15"/>
  <c r="C128" i="15"/>
  <c r="D127" i="15"/>
  <c r="C127" i="15"/>
  <c r="D126" i="15"/>
  <c r="C126" i="15"/>
  <c r="D125" i="15"/>
  <c r="C125" i="15"/>
  <c r="D124" i="15"/>
  <c r="C124" i="15"/>
  <c r="C71" i="15"/>
  <c r="D71" i="15"/>
  <c r="C72" i="15"/>
  <c r="D72" i="15"/>
  <c r="C73" i="15"/>
  <c r="D73" i="15"/>
  <c r="C74" i="15"/>
  <c r="D74" i="15"/>
  <c r="C75" i="15"/>
  <c r="D75" i="15"/>
  <c r="C76" i="15"/>
  <c r="D76" i="15"/>
  <c r="C77" i="15"/>
  <c r="D77" i="15"/>
  <c r="C78" i="15"/>
  <c r="D78" i="15"/>
  <c r="C79" i="15"/>
  <c r="D79" i="15"/>
  <c r="C80" i="15"/>
  <c r="D80" i="15"/>
  <c r="C81" i="15"/>
  <c r="D81" i="15"/>
  <c r="C82" i="15"/>
  <c r="D82" i="15"/>
  <c r="C83" i="15"/>
  <c r="D83" i="15"/>
  <c r="C84" i="15"/>
  <c r="D84" i="15"/>
  <c r="C85" i="15"/>
  <c r="D85" i="15"/>
  <c r="C86" i="15"/>
  <c r="D86" i="15"/>
  <c r="C87" i="15"/>
  <c r="D87" i="15"/>
  <c r="C88" i="15"/>
  <c r="D88" i="15"/>
  <c r="C89" i="15"/>
  <c r="D89" i="15"/>
  <c r="C90" i="15"/>
  <c r="D90" i="15"/>
  <c r="C91" i="15"/>
  <c r="D91" i="15"/>
  <c r="C92" i="15"/>
  <c r="D92" i="15"/>
  <c r="C93" i="15"/>
  <c r="D93" i="15"/>
  <c r="C94" i="15"/>
  <c r="D94" i="15"/>
  <c r="C95" i="15"/>
  <c r="D95" i="15"/>
  <c r="C96" i="15"/>
  <c r="D96" i="15"/>
  <c r="C97" i="15"/>
  <c r="D97" i="15"/>
  <c r="C98" i="15"/>
  <c r="D98" i="15"/>
  <c r="C99" i="15"/>
  <c r="D99" i="15"/>
  <c r="C100" i="15"/>
  <c r="D100" i="15"/>
  <c r="C101" i="15"/>
  <c r="D101" i="15"/>
  <c r="C102" i="15"/>
  <c r="D102" i="15"/>
  <c r="C103" i="15"/>
  <c r="D103" i="15"/>
  <c r="C104" i="15"/>
  <c r="D104" i="15"/>
  <c r="C105" i="15"/>
  <c r="D105" i="15"/>
  <c r="C106" i="15"/>
  <c r="D106" i="15"/>
  <c r="C107" i="15"/>
  <c r="D107" i="15"/>
  <c r="C108" i="15"/>
  <c r="D108" i="15"/>
  <c r="C109" i="15"/>
  <c r="D109" i="15"/>
  <c r="C110" i="15"/>
  <c r="D110" i="15"/>
  <c r="C111" i="15"/>
  <c r="D111" i="15"/>
  <c r="C112" i="15"/>
  <c r="D112" i="15"/>
  <c r="C113" i="15"/>
  <c r="D113" i="15"/>
  <c r="C114" i="15"/>
  <c r="D114" i="15"/>
  <c r="C115" i="15"/>
  <c r="D115" i="15"/>
  <c r="C116" i="15"/>
  <c r="D116" i="15"/>
  <c r="C117" i="15"/>
  <c r="D117" i="15"/>
  <c r="C118" i="15"/>
  <c r="D118" i="15"/>
  <c r="C119" i="15"/>
  <c r="D119" i="15"/>
  <c r="D70" i="15"/>
  <c r="C70" i="15"/>
  <c r="C23" i="15"/>
  <c r="D23" i="15"/>
  <c r="C24" i="15"/>
  <c r="D24" i="15"/>
  <c r="C25" i="15"/>
  <c r="D25" i="15"/>
  <c r="C26" i="15"/>
  <c r="D26" i="15"/>
  <c r="C27" i="15"/>
  <c r="D27" i="15"/>
  <c r="C28" i="15"/>
  <c r="D28" i="15"/>
  <c r="C29" i="15"/>
  <c r="D29" i="15"/>
  <c r="C30" i="15"/>
  <c r="D30" i="15"/>
  <c r="C31" i="15"/>
  <c r="D31" i="15"/>
  <c r="C32" i="15"/>
  <c r="D32" i="15"/>
  <c r="C33" i="15"/>
  <c r="D33" i="15"/>
  <c r="C34" i="15"/>
  <c r="D34" i="15"/>
  <c r="C35" i="15"/>
  <c r="D35" i="15"/>
  <c r="C36" i="15"/>
  <c r="D36" i="15"/>
  <c r="C37" i="15"/>
  <c r="D37" i="15"/>
  <c r="C38" i="15"/>
  <c r="D38" i="15"/>
  <c r="C39" i="15"/>
  <c r="D39" i="15"/>
  <c r="C40" i="15"/>
  <c r="D40" i="15"/>
  <c r="C41" i="15"/>
  <c r="D41" i="15"/>
  <c r="C42" i="15"/>
  <c r="D42" i="15"/>
  <c r="C43" i="15"/>
  <c r="D43" i="15"/>
  <c r="C44" i="15"/>
  <c r="D44" i="15"/>
  <c r="C45" i="15"/>
  <c r="D45" i="15"/>
  <c r="C46" i="15"/>
  <c r="D46" i="15"/>
  <c r="C47" i="15"/>
  <c r="D47" i="15"/>
  <c r="C48" i="15"/>
  <c r="D48" i="15"/>
  <c r="C49" i="15"/>
  <c r="D49" i="15"/>
  <c r="C50" i="15"/>
  <c r="D50" i="15"/>
  <c r="C51" i="15"/>
  <c r="D51" i="15"/>
  <c r="C52" i="15"/>
  <c r="D52" i="15"/>
  <c r="C53" i="15"/>
  <c r="D53" i="15"/>
  <c r="C54" i="15"/>
  <c r="D54" i="15"/>
  <c r="C55" i="15"/>
  <c r="D55" i="15"/>
  <c r="C56" i="15"/>
  <c r="D56" i="15"/>
  <c r="C57" i="15"/>
  <c r="D57" i="15"/>
  <c r="C58" i="15"/>
  <c r="D58" i="15"/>
  <c r="C59" i="15"/>
  <c r="D59" i="15"/>
  <c r="C60" i="15"/>
  <c r="D60" i="15"/>
  <c r="C61" i="15"/>
  <c r="D61" i="15"/>
  <c r="C62" i="15"/>
  <c r="D62" i="15"/>
  <c r="C63" i="15"/>
  <c r="D63" i="15"/>
  <c r="C64" i="15"/>
  <c r="D64" i="15"/>
  <c r="C65" i="15"/>
  <c r="D65" i="15"/>
  <c r="C17" i="15"/>
  <c r="D17" i="15"/>
  <c r="C18" i="15"/>
  <c r="D18" i="15"/>
  <c r="C19" i="15"/>
  <c r="D19" i="15"/>
  <c r="C20" i="15"/>
  <c r="D20" i="15"/>
  <c r="C21" i="15"/>
  <c r="D21" i="15"/>
  <c r="C22" i="15"/>
  <c r="D22" i="15"/>
  <c r="D16" i="15"/>
  <c r="C16" i="15"/>
  <c r="P119" i="15"/>
  <c r="Q119" i="15" s="1"/>
  <c r="P118" i="15"/>
  <c r="Q118" i="15" s="1"/>
  <c r="P117" i="15"/>
  <c r="Q117" i="15" s="1"/>
  <c r="P116" i="15"/>
  <c r="Q116" i="15" s="1"/>
  <c r="P115" i="15"/>
  <c r="Q115" i="15" s="1"/>
  <c r="P114" i="15"/>
  <c r="Q114" i="15" s="1"/>
  <c r="P113" i="15"/>
  <c r="Q113" i="15" s="1"/>
  <c r="P112" i="15"/>
  <c r="Q112" i="15" s="1"/>
  <c r="P111" i="15"/>
  <c r="Q111" i="15" s="1"/>
  <c r="P110" i="15"/>
  <c r="Q110" i="15" s="1"/>
  <c r="P109" i="15"/>
  <c r="Q109" i="15" s="1"/>
  <c r="P108" i="15"/>
  <c r="Q108" i="15" s="1"/>
  <c r="P107" i="15"/>
  <c r="Q107" i="15" s="1"/>
  <c r="P106" i="15"/>
  <c r="Q106" i="15" s="1"/>
  <c r="P105" i="15"/>
  <c r="Q105" i="15" s="1"/>
  <c r="P104" i="15"/>
  <c r="Q104" i="15" s="1"/>
  <c r="P103" i="15"/>
  <c r="Q103" i="15" s="1"/>
  <c r="P102" i="15"/>
  <c r="Q102" i="15" s="1"/>
  <c r="P101" i="15"/>
  <c r="Q101" i="15" s="1"/>
  <c r="P100" i="15"/>
  <c r="Q100" i="15" s="1"/>
  <c r="P99" i="15"/>
  <c r="Q99" i="15" s="1"/>
  <c r="P98" i="15"/>
  <c r="Q98" i="15" s="1"/>
  <c r="P97" i="15"/>
  <c r="Q97" i="15" s="1"/>
  <c r="P96" i="15"/>
  <c r="Q96" i="15" s="1"/>
  <c r="P95" i="15"/>
  <c r="Q95" i="15" s="1"/>
  <c r="P94" i="15"/>
  <c r="Q94" i="15" s="1"/>
  <c r="P93" i="15"/>
  <c r="Q93" i="15" s="1"/>
  <c r="P92" i="15"/>
  <c r="Q92" i="15" s="1"/>
  <c r="P91" i="15"/>
  <c r="Q91" i="15" s="1"/>
  <c r="P90" i="15"/>
  <c r="Q90" i="15" s="1"/>
  <c r="P89" i="15"/>
  <c r="Q89" i="15" s="1"/>
  <c r="P88" i="15"/>
  <c r="Q88" i="15" s="1"/>
  <c r="P87" i="15"/>
  <c r="Q87" i="15" s="1"/>
  <c r="P86" i="15"/>
  <c r="Q86" i="15" s="1"/>
  <c r="P85" i="15"/>
  <c r="Q85" i="15" s="1"/>
  <c r="P84" i="15"/>
  <c r="Q84" i="15" s="1"/>
  <c r="P83" i="15"/>
  <c r="Q83" i="15" s="1"/>
  <c r="P82" i="15"/>
  <c r="Q82" i="15" s="1"/>
  <c r="P81" i="15"/>
  <c r="Q81" i="15" s="1"/>
  <c r="P80" i="15"/>
  <c r="Q80" i="15" s="1"/>
  <c r="P79" i="15"/>
  <c r="Q79" i="15" s="1"/>
  <c r="P78" i="15"/>
  <c r="Q78" i="15" s="1"/>
  <c r="P77" i="15"/>
  <c r="Q77" i="15" s="1"/>
  <c r="P76" i="15"/>
  <c r="Q76" i="15" s="1"/>
  <c r="P75" i="15"/>
  <c r="Q75" i="15" s="1"/>
  <c r="P74" i="15"/>
  <c r="Q74" i="15" s="1"/>
  <c r="P73" i="15"/>
  <c r="Q73" i="15" s="1"/>
  <c r="P72" i="15"/>
  <c r="Q72" i="15" s="1"/>
  <c r="P71" i="15"/>
  <c r="Q71" i="15" s="1"/>
  <c r="P70" i="15"/>
  <c r="C18" i="1"/>
  <c r="P17" i="15"/>
  <c r="P18" i="15"/>
  <c r="P19" i="15"/>
  <c r="P20" i="15"/>
  <c r="P21" i="15"/>
  <c r="P22" i="15"/>
  <c r="P23" i="15"/>
  <c r="P24" i="15"/>
  <c r="P25" i="15"/>
  <c r="P26" i="15"/>
  <c r="P27" i="15"/>
  <c r="P28" i="15"/>
  <c r="P29" i="15"/>
  <c r="P30" i="15"/>
  <c r="P31" i="15"/>
  <c r="P32" i="15"/>
  <c r="P33" i="15"/>
  <c r="P34" i="15"/>
  <c r="P35" i="15"/>
  <c r="P36" i="15"/>
  <c r="P37" i="15"/>
  <c r="P38" i="15"/>
  <c r="P39" i="15"/>
  <c r="P40" i="15"/>
  <c r="P41" i="15"/>
  <c r="P42" i="15"/>
  <c r="P43" i="15"/>
  <c r="P44" i="15"/>
  <c r="P45" i="15"/>
  <c r="P46" i="15"/>
  <c r="P47" i="15"/>
  <c r="P48" i="15"/>
  <c r="P49" i="15"/>
  <c r="P50" i="15"/>
  <c r="P51" i="15"/>
  <c r="P52" i="15"/>
  <c r="P53" i="15"/>
  <c r="P54" i="15"/>
  <c r="P55" i="15"/>
  <c r="P56" i="15"/>
  <c r="P57" i="15"/>
  <c r="P58" i="15"/>
  <c r="P59" i="15"/>
  <c r="P60" i="15"/>
  <c r="P61" i="15"/>
  <c r="P62" i="15"/>
  <c r="P63" i="15"/>
  <c r="P64" i="15"/>
  <c r="P65" i="15"/>
  <c r="P16" i="15"/>
  <c r="R18"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20" i="1"/>
  <c r="T21" i="1"/>
  <c r="T22" i="1"/>
  <c r="T23" i="1"/>
  <c r="T24" i="1"/>
  <c r="T25" i="1"/>
  <c r="T26" i="1"/>
  <c r="T27" i="1"/>
  <c r="T28" i="1"/>
  <c r="T29" i="1"/>
  <c r="T30" i="1"/>
  <c r="T31" i="1"/>
  <c r="T32" i="1"/>
  <c r="T33" i="1"/>
  <c r="T34" i="1"/>
  <c r="T35" i="1"/>
  <c r="T36" i="1"/>
  <c r="T37" i="1"/>
  <c r="Q179" i="15" l="1"/>
  <c r="Q229" i="15" s="1"/>
  <c r="Q292" i="15" s="1"/>
  <c r="Q124" i="15"/>
  <c r="Q174" i="15" s="1"/>
  <c r="Q291" i="15" s="1"/>
  <c r="Q70" i="15"/>
  <c r="Q120" i="15" s="1"/>
  <c r="Q290" i="15" s="1"/>
  <c r="S21" i="1" l="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C19" i="1"/>
  <c r="C20" i="1"/>
  <c r="C37" i="14" l="1"/>
  <c r="C36" i="14"/>
  <c r="C35" i="14"/>
  <c r="C363" i="1" l="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362" i="1"/>
  <c r="C361"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D305" i="1"/>
  <c r="C305"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D248" i="1"/>
  <c r="C248"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D192" i="1"/>
  <c r="C192"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D135" i="1"/>
  <c r="C135"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78" i="1"/>
  <c r="C21" i="1"/>
  <c r="E11" i="20"/>
  <c r="E12" i="20"/>
  <c r="E13" i="20"/>
  <c r="E14" i="20"/>
  <c r="E15" i="20"/>
  <c r="E16" i="20"/>
  <c r="E17" i="20"/>
  <c r="E18" i="20"/>
  <c r="E19" i="20"/>
  <c r="E20" i="20"/>
  <c r="E21" i="20"/>
  <c r="E22" i="20"/>
  <c r="E23" i="20"/>
  <c r="E24" i="20"/>
  <c r="E25" i="20"/>
  <c r="E26" i="20"/>
  <c r="E27" i="20"/>
  <c r="E28" i="20"/>
  <c r="E29" i="20"/>
  <c r="E30" i="20"/>
  <c r="E31" i="20"/>
  <c r="E32" i="20"/>
  <c r="E33" i="20"/>
  <c r="E34" i="20"/>
  <c r="E35" i="20"/>
  <c r="E36" i="20"/>
  <c r="E37" i="20"/>
  <c r="E38" i="20"/>
  <c r="E39" i="20"/>
  <c r="E40" i="20"/>
  <c r="E41" i="20"/>
  <c r="E42" i="20"/>
  <c r="E43" i="20"/>
  <c r="E44" i="20"/>
  <c r="E45" i="20"/>
  <c r="E46" i="20"/>
  <c r="E47" i="20"/>
  <c r="E48" i="20"/>
  <c r="E49" i="20"/>
  <c r="E50" i="20"/>
  <c r="E51" i="20"/>
  <c r="E52" i="20"/>
  <c r="E53" i="20"/>
  <c r="E54" i="20"/>
  <c r="E55" i="20"/>
  <c r="E56" i="20"/>
  <c r="E10" i="20"/>
  <c r="E9" i="20"/>
  <c r="D80" i="1" s="1"/>
  <c r="E8" i="20"/>
  <c r="D19" i="1" s="1"/>
  <c r="E7" i="20"/>
  <c r="D78" i="1" s="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N64" i="15"/>
  <c r="Q64" i="15" s="1"/>
  <c r="N63" i="15"/>
  <c r="Q63" i="15" s="1"/>
  <c r="N62" i="15"/>
  <c r="Q62" i="15" s="1"/>
  <c r="N61" i="15"/>
  <c r="Q61" i="15" s="1"/>
  <c r="N60" i="15"/>
  <c r="Q60" i="15" s="1"/>
  <c r="N59" i="15"/>
  <c r="Q59" i="15" s="1"/>
  <c r="N58" i="15"/>
  <c r="Q58" i="15" s="1"/>
  <c r="N57" i="15"/>
  <c r="Q57" i="15" s="1"/>
  <c r="N56" i="15"/>
  <c r="Q56" i="15" s="1"/>
  <c r="N55" i="15"/>
  <c r="Q55" i="15" s="1"/>
  <c r="N54" i="15"/>
  <c r="Q54" i="15" s="1"/>
  <c r="N53" i="15"/>
  <c r="Q53" i="15" s="1"/>
  <c r="N52" i="15"/>
  <c r="Q52" i="15" s="1"/>
  <c r="N51" i="15"/>
  <c r="Q51" i="15" s="1"/>
  <c r="N50" i="15"/>
  <c r="Q50" i="15" s="1"/>
  <c r="N49" i="15"/>
  <c r="Q49" i="15" s="1"/>
  <c r="N48" i="15"/>
  <c r="Q48" i="15" s="1"/>
  <c r="N47" i="15"/>
  <c r="Q47" i="15" s="1"/>
  <c r="N46" i="15"/>
  <c r="Q46" i="15" s="1"/>
  <c r="N45" i="15"/>
  <c r="Q45" i="15" s="1"/>
  <c r="N44" i="15"/>
  <c r="Q44" i="15" s="1"/>
  <c r="N43" i="15"/>
  <c r="Q43" i="15" s="1"/>
  <c r="N42" i="15"/>
  <c r="Q42" i="15" s="1"/>
  <c r="N41" i="15"/>
  <c r="Q41" i="15" s="1"/>
  <c r="N40" i="15"/>
  <c r="Q40" i="15" s="1"/>
  <c r="N39" i="15"/>
  <c r="Q39" i="15" s="1"/>
  <c r="N38" i="15"/>
  <c r="Q38" i="15" s="1"/>
  <c r="N37" i="15"/>
  <c r="Q37" i="15" s="1"/>
  <c r="N36" i="15"/>
  <c r="Q36" i="15" s="1"/>
  <c r="N35" i="15"/>
  <c r="Q35" i="15" s="1"/>
  <c r="N34" i="15"/>
  <c r="Q34" i="15" s="1"/>
  <c r="N33" i="15"/>
  <c r="Q33" i="15" s="1"/>
  <c r="N32" i="15"/>
  <c r="Q32" i="15" s="1"/>
  <c r="N31" i="15"/>
  <c r="Q31" i="15" s="1"/>
  <c r="N30" i="15"/>
  <c r="Q30" i="15" s="1"/>
  <c r="N29" i="15"/>
  <c r="Q29" i="15" s="1"/>
  <c r="N28" i="15"/>
  <c r="Q28" i="15" s="1"/>
  <c r="N27" i="15"/>
  <c r="Q27" i="15" s="1"/>
  <c r="N26" i="15"/>
  <c r="Q26" i="15" s="1"/>
  <c r="N25" i="15"/>
  <c r="Q25" i="15" s="1"/>
  <c r="N24" i="15"/>
  <c r="Q24" i="15" s="1"/>
  <c r="R352" i="1"/>
  <c r="R351" i="1"/>
  <c r="R350" i="1"/>
  <c r="R349" i="1"/>
  <c r="R348" i="1"/>
  <c r="R347" i="1"/>
  <c r="R346" i="1"/>
  <c r="R345" i="1"/>
  <c r="R344" i="1"/>
  <c r="R343" i="1"/>
  <c r="R342" i="1"/>
  <c r="R341" i="1"/>
  <c r="R340" i="1"/>
  <c r="R339" i="1"/>
  <c r="R338" i="1"/>
  <c r="R337" i="1"/>
  <c r="R336" i="1"/>
  <c r="R335" i="1"/>
  <c r="R334" i="1"/>
  <c r="R333" i="1"/>
  <c r="R332" i="1"/>
  <c r="R331" i="1"/>
  <c r="R353" i="1"/>
  <c r="R330" i="1"/>
  <c r="R329" i="1"/>
  <c r="R328" i="1"/>
  <c r="R327" i="1"/>
  <c r="R326" i="1"/>
  <c r="R325" i="1"/>
  <c r="R324" i="1"/>
  <c r="R323" i="1"/>
  <c r="R322" i="1"/>
  <c r="R321" i="1"/>
  <c r="R320" i="1"/>
  <c r="R319" i="1"/>
  <c r="R296" i="1"/>
  <c r="R295" i="1"/>
  <c r="R294" i="1"/>
  <c r="R293" i="1"/>
  <c r="R292" i="1"/>
  <c r="R291" i="1"/>
  <c r="R290" i="1"/>
  <c r="R289" i="1"/>
  <c r="R288" i="1"/>
  <c r="R287" i="1"/>
  <c r="R286" i="1"/>
  <c r="R285" i="1"/>
  <c r="R284" i="1"/>
  <c r="R283" i="1"/>
  <c r="R282" i="1"/>
  <c r="R281" i="1"/>
  <c r="R280" i="1"/>
  <c r="R279" i="1"/>
  <c r="R278" i="1"/>
  <c r="R277" i="1"/>
  <c r="R276" i="1"/>
  <c r="R275" i="1"/>
  <c r="R274" i="1"/>
  <c r="R273" i="1"/>
  <c r="R272" i="1"/>
  <c r="R271" i="1"/>
  <c r="R270" i="1"/>
  <c r="R269" i="1"/>
  <c r="R268" i="1"/>
  <c r="R267" i="1"/>
  <c r="R266" i="1"/>
  <c r="R265" i="1"/>
  <c r="R264" i="1"/>
  <c r="R263" i="1"/>
  <c r="R262" i="1"/>
  <c r="R240" i="1"/>
  <c r="P240" i="1"/>
  <c r="R239" i="1"/>
  <c r="P239" i="1"/>
  <c r="R238" i="1"/>
  <c r="P238" i="1"/>
  <c r="R237" i="1"/>
  <c r="P237" i="1"/>
  <c r="R236" i="1"/>
  <c r="P236" i="1"/>
  <c r="R235" i="1"/>
  <c r="S235" i="1" s="1"/>
  <c r="P235" i="1"/>
  <c r="R234" i="1"/>
  <c r="S234" i="1" s="1"/>
  <c r="P234" i="1"/>
  <c r="R233" i="1"/>
  <c r="P233" i="1"/>
  <c r="R232" i="1"/>
  <c r="P232" i="1"/>
  <c r="R231" i="1"/>
  <c r="P231" i="1"/>
  <c r="R230" i="1"/>
  <c r="P230" i="1"/>
  <c r="R229" i="1"/>
  <c r="P229" i="1"/>
  <c r="R228" i="1"/>
  <c r="P228" i="1"/>
  <c r="R227" i="1"/>
  <c r="S227" i="1" s="1"/>
  <c r="P227" i="1"/>
  <c r="R226" i="1"/>
  <c r="S226" i="1" s="1"/>
  <c r="P226" i="1"/>
  <c r="R225" i="1"/>
  <c r="P225" i="1"/>
  <c r="R224" i="1"/>
  <c r="P224" i="1"/>
  <c r="R223" i="1"/>
  <c r="P223" i="1"/>
  <c r="R222" i="1"/>
  <c r="P222" i="1"/>
  <c r="R221" i="1"/>
  <c r="P221" i="1"/>
  <c r="R220" i="1"/>
  <c r="P220" i="1"/>
  <c r="R219" i="1"/>
  <c r="S219" i="1" s="1"/>
  <c r="P219" i="1"/>
  <c r="R218" i="1"/>
  <c r="S218" i="1" s="1"/>
  <c r="P218" i="1"/>
  <c r="R217" i="1"/>
  <c r="P217" i="1"/>
  <c r="R216" i="1"/>
  <c r="P216" i="1"/>
  <c r="R215" i="1"/>
  <c r="P215" i="1"/>
  <c r="R214" i="1"/>
  <c r="P214" i="1"/>
  <c r="R213" i="1"/>
  <c r="P213" i="1"/>
  <c r="R212" i="1"/>
  <c r="P212" i="1"/>
  <c r="R211" i="1"/>
  <c r="S211" i="1" s="1"/>
  <c r="P211" i="1"/>
  <c r="R210" i="1"/>
  <c r="S210" i="1" s="1"/>
  <c r="P210" i="1"/>
  <c r="R209" i="1"/>
  <c r="P209" i="1"/>
  <c r="R208" i="1"/>
  <c r="P208" i="1"/>
  <c r="R207" i="1"/>
  <c r="P207" i="1"/>
  <c r="R206" i="1"/>
  <c r="P206"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57" i="1"/>
  <c r="R156" i="1"/>
  <c r="R155" i="1"/>
  <c r="R154" i="1"/>
  <c r="R153" i="1"/>
  <c r="R152" i="1"/>
  <c r="R151" i="1"/>
  <c r="R150" i="1"/>
  <c r="R149" i="1"/>
  <c r="U126" i="1"/>
  <c r="R126" i="1"/>
  <c r="S126" i="1" s="1"/>
  <c r="U125" i="1"/>
  <c r="R125" i="1"/>
  <c r="U124" i="1"/>
  <c r="R124" i="1"/>
  <c r="S124" i="1" s="1"/>
  <c r="U123" i="1"/>
  <c r="R123" i="1"/>
  <c r="U122" i="1"/>
  <c r="R122" i="1"/>
  <c r="U121" i="1"/>
  <c r="R121" i="1"/>
  <c r="U120" i="1"/>
  <c r="R120" i="1"/>
  <c r="U119" i="1"/>
  <c r="R119" i="1"/>
  <c r="U118" i="1"/>
  <c r="R118" i="1"/>
  <c r="S118" i="1" s="1"/>
  <c r="U117" i="1"/>
  <c r="R117" i="1"/>
  <c r="U116" i="1"/>
  <c r="R116" i="1"/>
  <c r="S116" i="1" s="1"/>
  <c r="U115" i="1"/>
  <c r="R115" i="1"/>
  <c r="U114" i="1"/>
  <c r="R114" i="1"/>
  <c r="U113" i="1"/>
  <c r="R113" i="1"/>
  <c r="U112" i="1"/>
  <c r="R112" i="1"/>
  <c r="U111" i="1"/>
  <c r="R111" i="1"/>
  <c r="U110" i="1"/>
  <c r="R110" i="1"/>
  <c r="S110" i="1" s="1"/>
  <c r="U109" i="1"/>
  <c r="R109" i="1"/>
  <c r="U108" i="1"/>
  <c r="R108" i="1"/>
  <c r="S108" i="1" s="1"/>
  <c r="U107" i="1"/>
  <c r="R107" i="1"/>
  <c r="U106" i="1"/>
  <c r="R106" i="1"/>
  <c r="U105" i="1"/>
  <c r="R105" i="1"/>
  <c r="U104" i="1"/>
  <c r="R104" i="1"/>
  <c r="U103" i="1"/>
  <c r="R103" i="1"/>
  <c r="U102" i="1"/>
  <c r="R102" i="1"/>
  <c r="S102" i="1" s="1"/>
  <c r="U101" i="1"/>
  <c r="R101" i="1"/>
  <c r="U100" i="1"/>
  <c r="R100" i="1"/>
  <c r="S100" i="1" s="1"/>
  <c r="U99" i="1"/>
  <c r="R99" i="1"/>
  <c r="S99" i="1" s="1"/>
  <c r="U98" i="1"/>
  <c r="R98" i="1"/>
  <c r="U97" i="1"/>
  <c r="R97" i="1"/>
  <c r="R66" i="1"/>
  <c r="K66" i="1"/>
  <c r="M66" i="1" s="1"/>
  <c r="R65" i="1"/>
  <c r="K65" i="1"/>
  <c r="M65" i="1" s="1"/>
  <c r="R64" i="1"/>
  <c r="K64" i="1"/>
  <c r="M64" i="1" s="1"/>
  <c r="R63" i="1"/>
  <c r="K63" i="1"/>
  <c r="M63" i="1" s="1"/>
  <c r="O63" i="1" s="1"/>
  <c r="P63" i="1" s="1"/>
  <c r="R62" i="1"/>
  <c r="K62" i="1"/>
  <c r="M62" i="1" s="1"/>
  <c r="R61" i="1"/>
  <c r="K61" i="1"/>
  <c r="M61" i="1" s="1"/>
  <c r="R60" i="1"/>
  <c r="K60" i="1"/>
  <c r="M60" i="1" s="1"/>
  <c r="R59" i="1"/>
  <c r="K59" i="1"/>
  <c r="M59" i="1" s="1"/>
  <c r="R58" i="1"/>
  <c r="K58" i="1"/>
  <c r="M58" i="1" s="1"/>
  <c r="R57" i="1"/>
  <c r="K57" i="1"/>
  <c r="M57" i="1" s="1"/>
  <c r="R56" i="1"/>
  <c r="K56" i="1"/>
  <c r="M56" i="1" s="1"/>
  <c r="R55" i="1"/>
  <c r="K55" i="1"/>
  <c r="M55" i="1" s="1"/>
  <c r="O55" i="1" s="1"/>
  <c r="P55" i="1" s="1"/>
  <c r="R54" i="1"/>
  <c r="K54" i="1"/>
  <c r="M54" i="1" s="1"/>
  <c r="R53" i="1"/>
  <c r="K53" i="1"/>
  <c r="M53" i="1" s="1"/>
  <c r="R52" i="1"/>
  <c r="K52" i="1"/>
  <c r="M52" i="1" s="1"/>
  <c r="R51" i="1"/>
  <c r="K51" i="1"/>
  <c r="M51" i="1" s="1"/>
  <c r="R50" i="1"/>
  <c r="K50" i="1"/>
  <c r="M50" i="1" s="1"/>
  <c r="O50" i="1" s="1"/>
  <c r="R49" i="1"/>
  <c r="K49" i="1"/>
  <c r="M49" i="1" s="1"/>
  <c r="R48" i="1"/>
  <c r="K48" i="1"/>
  <c r="M48" i="1" s="1"/>
  <c r="R47" i="1"/>
  <c r="K47" i="1"/>
  <c r="M47" i="1" s="1"/>
  <c r="R46" i="1"/>
  <c r="K46" i="1"/>
  <c r="M46" i="1" s="1"/>
  <c r="O46" i="1" s="1"/>
  <c r="P46" i="1" s="1"/>
  <c r="R45" i="1"/>
  <c r="K45" i="1"/>
  <c r="M45" i="1" s="1"/>
  <c r="R44" i="1"/>
  <c r="K44" i="1"/>
  <c r="M44" i="1" s="1"/>
  <c r="R43" i="1"/>
  <c r="K43" i="1"/>
  <c r="M43" i="1" s="1"/>
  <c r="R42" i="1"/>
  <c r="K42" i="1"/>
  <c r="M42" i="1" s="1"/>
  <c r="R41" i="1"/>
  <c r="K41" i="1"/>
  <c r="M41" i="1" s="1"/>
  <c r="R40" i="1"/>
  <c r="K40" i="1"/>
  <c r="M40" i="1" s="1"/>
  <c r="R39" i="1"/>
  <c r="K39" i="1"/>
  <c r="M39" i="1" s="1"/>
  <c r="R38" i="1"/>
  <c r="K38" i="1"/>
  <c r="M38" i="1" s="1"/>
  <c r="O38" i="1" s="1"/>
  <c r="P38" i="1" s="1"/>
  <c r="R37" i="1"/>
  <c r="K37" i="1"/>
  <c r="M37" i="1" s="1"/>
  <c r="T411" i="1"/>
  <c r="T249" i="1" l="1"/>
  <c r="D79" i="1"/>
  <c r="S179" i="1"/>
  <c r="S283" i="1"/>
  <c r="S352" i="1"/>
  <c r="S156" i="1"/>
  <c r="S164" i="1"/>
  <c r="S172" i="1"/>
  <c r="S180" i="1"/>
  <c r="S268" i="1"/>
  <c r="S276" i="1"/>
  <c r="S284" i="1"/>
  <c r="S292" i="1"/>
  <c r="S322" i="1"/>
  <c r="S330" i="1"/>
  <c r="S337" i="1"/>
  <c r="S345" i="1"/>
  <c r="S98" i="1"/>
  <c r="S122" i="1"/>
  <c r="S207" i="1"/>
  <c r="S223" i="1"/>
  <c r="S275" i="1"/>
  <c r="S107" i="1"/>
  <c r="S111" i="1"/>
  <c r="S115" i="1"/>
  <c r="S119" i="1"/>
  <c r="S123" i="1"/>
  <c r="S149" i="1"/>
  <c r="S157" i="1"/>
  <c r="S165" i="1"/>
  <c r="S173" i="1"/>
  <c r="S181" i="1"/>
  <c r="S208" i="1"/>
  <c r="S212" i="1"/>
  <c r="S216" i="1"/>
  <c r="S220" i="1"/>
  <c r="S224" i="1"/>
  <c r="S228" i="1"/>
  <c r="S232" i="1"/>
  <c r="S236" i="1"/>
  <c r="S240" i="1"/>
  <c r="S269" i="1"/>
  <c r="S277" i="1"/>
  <c r="S285" i="1"/>
  <c r="S293" i="1"/>
  <c r="S323" i="1"/>
  <c r="S353" i="1"/>
  <c r="S338" i="1"/>
  <c r="S346" i="1"/>
  <c r="S163" i="1"/>
  <c r="S215" i="1"/>
  <c r="S239" i="1"/>
  <c r="S336" i="1"/>
  <c r="S103" i="1"/>
  <c r="S150" i="1"/>
  <c r="S158" i="1"/>
  <c r="S166" i="1"/>
  <c r="S174" i="1"/>
  <c r="S182" i="1"/>
  <c r="S262" i="1"/>
  <c r="S270" i="1"/>
  <c r="S278" i="1"/>
  <c r="S286" i="1"/>
  <c r="S294" i="1"/>
  <c r="S324" i="1"/>
  <c r="S331" i="1"/>
  <c r="S339" i="1"/>
  <c r="S347" i="1"/>
  <c r="S106" i="1"/>
  <c r="S155" i="1"/>
  <c r="S329" i="1"/>
  <c r="S104" i="1"/>
  <c r="S120" i="1"/>
  <c r="S151" i="1"/>
  <c r="S159" i="1"/>
  <c r="S167" i="1"/>
  <c r="S175" i="1"/>
  <c r="S183" i="1"/>
  <c r="S209" i="1"/>
  <c r="S213" i="1"/>
  <c r="S217" i="1"/>
  <c r="S221" i="1"/>
  <c r="S225" i="1"/>
  <c r="S229" i="1"/>
  <c r="S233" i="1"/>
  <c r="S237" i="1"/>
  <c r="S263" i="1"/>
  <c r="S271" i="1"/>
  <c r="S279" i="1"/>
  <c r="S287" i="1"/>
  <c r="S295" i="1"/>
  <c r="S325" i="1"/>
  <c r="S332" i="1"/>
  <c r="S340" i="1"/>
  <c r="S348" i="1"/>
  <c r="S291" i="1"/>
  <c r="S112" i="1"/>
  <c r="S152" i="1"/>
  <c r="S160" i="1"/>
  <c r="S168" i="1"/>
  <c r="S176" i="1"/>
  <c r="S264" i="1"/>
  <c r="S272" i="1"/>
  <c r="S280" i="1"/>
  <c r="S288" i="1"/>
  <c r="S296" i="1"/>
  <c r="S326" i="1"/>
  <c r="S333" i="1"/>
  <c r="S341" i="1"/>
  <c r="S349" i="1"/>
  <c r="S114" i="1"/>
  <c r="S171" i="1"/>
  <c r="S231" i="1"/>
  <c r="S344" i="1"/>
  <c r="S97" i="1"/>
  <c r="S105" i="1"/>
  <c r="S113" i="1"/>
  <c r="S121" i="1"/>
  <c r="S153" i="1"/>
  <c r="S161" i="1"/>
  <c r="S169" i="1"/>
  <c r="S177" i="1"/>
  <c r="S206" i="1"/>
  <c r="S214" i="1"/>
  <c r="S222" i="1"/>
  <c r="S230" i="1"/>
  <c r="S238" i="1"/>
  <c r="S265" i="1"/>
  <c r="S273" i="1"/>
  <c r="S281" i="1"/>
  <c r="S289" i="1"/>
  <c r="S319" i="1"/>
  <c r="S327" i="1"/>
  <c r="S334" i="1"/>
  <c r="S342" i="1"/>
  <c r="S350" i="1"/>
  <c r="S267" i="1"/>
  <c r="S321" i="1"/>
  <c r="S101" i="1"/>
  <c r="S109" i="1"/>
  <c r="S117" i="1"/>
  <c r="S125" i="1"/>
  <c r="S154" i="1"/>
  <c r="S162" i="1"/>
  <c r="S170" i="1"/>
  <c r="S178" i="1"/>
  <c r="S266" i="1"/>
  <c r="S274" i="1"/>
  <c r="S282" i="1"/>
  <c r="S290" i="1"/>
  <c r="S320" i="1"/>
  <c r="S328" i="1"/>
  <c r="S335" i="1"/>
  <c r="S343" i="1"/>
  <c r="S351" i="1"/>
  <c r="D18" i="1"/>
  <c r="D20" i="1"/>
  <c r="O62" i="1"/>
  <c r="P62" i="1" s="1"/>
  <c r="O65" i="1"/>
  <c r="P65" i="1" s="1"/>
  <c r="O57" i="1"/>
  <c r="P57" i="1" s="1"/>
  <c r="O66" i="1"/>
  <c r="P66" i="1" s="1"/>
  <c r="O58" i="1"/>
  <c r="P58" i="1" s="1"/>
  <c r="O60" i="1"/>
  <c r="P60" i="1" s="1"/>
  <c r="O61" i="1"/>
  <c r="P61" i="1" s="1"/>
  <c r="O56" i="1"/>
  <c r="P56" i="1" s="1"/>
  <c r="O64" i="1"/>
  <c r="P64" i="1" s="1"/>
  <c r="O59" i="1"/>
  <c r="P59" i="1" s="1"/>
  <c r="O44" i="1"/>
  <c r="P44" i="1" s="1"/>
  <c r="O51" i="1"/>
  <c r="P51" i="1" s="1"/>
  <c r="O53" i="1"/>
  <c r="P53" i="1" s="1"/>
  <c r="O41" i="1"/>
  <c r="P41" i="1" s="1"/>
  <c r="O48" i="1"/>
  <c r="P48" i="1" s="1"/>
  <c r="O40" i="1"/>
  <c r="P40" i="1" s="1"/>
  <c r="O49" i="1"/>
  <c r="P49" i="1" s="1"/>
  <c r="O37" i="1"/>
  <c r="P37" i="1" s="1"/>
  <c r="O43" i="1"/>
  <c r="P43" i="1" s="1"/>
  <c r="O45" i="1"/>
  <c r="P45" i="1" s="1"/>
  <c r="O54" i="1"/>
  <c r="P54" i="1" s="1"/>
  <c r="O52" i="1"/>
  <c r="P52" i="1" s="1"/>
  <c r="O39" i="1"/>
  <c r="P39" i="1" s="1"/>
  <c r="O47" i="1"/>
  <c r="P47" i="1" s="1"/>
  <c r="O42" i="1"/>
  <c r="P42" i="1" s="1"/>
  <c r="P50" i="1"/>
  <c r="F35" i="13"/>
  <c r="E35" i="13"/>
  <c r="D35" i="13"/>
  <c r="C35" i="13"/>
  <c r="B35" i="13"/>
  <c r="F33" i="13"/>
  <c r="E33" i="13"/>
  <c r="D33" i="13"/>
  <c r="C33" i="13"/>
  <c r="B33" i="13"/>
  <c r="F31" i="13"/>
  <c r="E31" i="13"/>
  <c r="D31" i="13"/>
  <c r="C31" i="13"/>
  <c r="B31" i="13"/>
  <c r="F27" i="13"/>
  <c r="E27" i="13"/>
  <c r="D27" i="13"/>
  <c r="C27" i="13"/>
  <c r="B27" i="13"/>
  <c r="F25" i="13"/>
  <c r="E25" i="13"/>
  <c r="D25" i="13"/>
  <c r="C25" i="13"/>
  <c r="B25" i="13"/>
  <c r="F7" i="13"/>
  <c r="E7" i="13"/>
  <c r="D7" i="13"/>
  <c r="C7" i="13"/>
  <c r="B7" i="13"/>
  <c r="AI45" i="10"/>
  <c r="AH45" i="10"/>
  <c r="AG45" i="10"/>
  <c r="AF45" i="10"/>
  <c r="AE45" i="10"/>
  <c r="AD45" i="10"/>
  <c r="AC45" i="10"/>
  <c r="Y45" i="10"/>
  <c r="S45" i="10"/>
  <c r="M45" i="10"/>
  <c r="G45" i="10"/>
  <c r="AI43" i="10"/>
  <c r="AH43" i="10"/>
  <c r="AG43" i="10"/>
  <c r="AF43" i="10"/>
  <c r="AE43" i="10"/>
  <c r="AD43" i="10"/>
  <c r="AC43" i="10"/>
  <c r="Y43" i="10"/>
  <c r="S43" i="10"/>
  <c r="M43" i="10"/>
  <c r="G43" i="10"/>
  <c r="AI42" i="10"/>
  <c r="AH42" i="10"/>
  <c r="AG42" i="10"/>
  <c r="AF42" i="10"/>
  <c r="AE42" i="10"/>
  <c r="AD42" i="10"/>
  <c r="AC42" i="10"/>
  <c r="Y42" i="10"/>
  <c r="S42" i="10"/>
  <c r="M42" i="10"/>
  <c r="G42" i="10"/>
  <c r="AI41" i="10"/>
  <c r="AH41" i="10"/>
  <c r="AG41" i="10"/>
  <c r="AF41" i="10"/>
  <c r="AE41" i="10"/>
  <c r="AD41" i="10"/>
  <c r="AC41" i="10"/>
  <c r="Y41" i="10"/>
  <c r="S41" i="10"/>
  <c r="M41" i="10"/>
  <c r="G41" i="10"/>
  <c r="AI38" i="10"/>
  <c r="AH38" i="10"/>
  <c r="AG38" i="10"/>
  <c r="AF38" i="10"/>
  <c r="AE38" i="10"/>
  <c r="AD38" i="10"/>
  <c r="AC38" i="10"/>
  <c r="Y38" i="10"/>
  <c r="X38" i="10"/>
  <c r="W38" i="10"/>
  <c r="V38" i="10"/>
  <c r="S38" i="10"/>
  <c r="R38" i="10"/>
  <c r="Q38" i="10"/>
  <c r="P38" i="10"/>
  <c r="M38" i="10"/>
  <c r="L38" i="10"/>
  <c r="K38" i="10"/>
  <c r="J38" i="10"/>
  <c r="G38" i="10"/>
  <c r="F38" i="10"/>
  <c r="E38" i="10"/>
  <c r="D38" i="10"/>
  <c r="C38" i="10"/>
  <c r="AI36" i="10"/>
  <c r="AH36" i="10"/>
  <c r="AG36" i="10"/>
  <c r="AF36" i="10"/>
  <c r="AE36" i="10"/>
  <c r="AD36" i="10"/>
  <c r="AC36" i="10"/>
  <c r="AB36" i="10"/>
  <c r="Z36" i="10"/>
  <c r="Y36" i="10"/>
  <c r="X36" i="10"/>
  <c r="W36" i="10"/>
  <c r="V36" i="10"/>
  <c r="T36" i="10"/>
  <c r="S36" i="10"/>
  <c r="R36" i="10"/>
  <c r="Q36" i="10"/>
  <c r="P36" i="10"/>
  <c r="N36" i="10"/>
  <c r="M36" i="10"/>
  <c r="L36" i="10"/>
  <c r="K36" i="10"/>
  <c r="J36" i="10"/>
  <c r="H36" i="10"/>
  <c r="G36" i="10"/>
  <c r="F36" i="10"/>
  <c r="E36" i="10"/>
  <c r="D36" i="10"/>
  <c r="C36" i="10"/>
  <c r="AI34" i="10"/>
  <c r="AH34" i="10"/>
  <c r="AG34" i="10"/>
  <c r="AF34" i="10"/>
  <c r="AE34" i="10"/>
  <c r="AD34" i="10"/>
  <c r="AC34" i="10"/>
  <c r="AB34" i="10"/>
  <c r="Z34" i="10"/>
  <c r="Y34" i="10"/>
  <c r="X34" i="10"/>
  <c r="W34" i="10"/>
  <c r="V34" i="10"/>
  <c r="T34" i="10"/>
  <c r="S34" i="10"/>
  <c r="R34" i="10"/>
  <c r="Q34" i="10"/>
  <c r="P34" i="10"/>
  <c r="N34" i="10"/>
  <c r="M34" i="10"/>
  <c r="L34" i="10"/>
  <c r="K34" i="10"/>
  <c r="J34" i="10"/>
  <c r="H34" i="10"/>
  <c r="G34" i="10"/>
  <c r="F34" i="10"/>
  <c r="E34" i="10"/>
  <c r="D34" i="10"/>
  <c r="C34" i="10"/>
  <c r="AI33" i="10"/>
  <c r="AB33" i="10"/>
  <c r="Z33" i="10"/>
  <c r="T33" i="10"/>
  <c r="N33" i="10"/>
  <c r="H33" i="10"/>
  <c r="AI32" i="10"/>
  <c r="AB32" i="10"/>
  <c r="Z32" i="10"/>
  <c r="T32" i="10"/>
  <c r="N32" i="10"/>
  <c r="H32" i="10"/>
  <c r="AI31" i="10"/>
  <c r="AB31" i="10"/>
  <c r="Z31" i="10"/>
  <c r="T31" i="10"/>
  <c r="N31" i="10"/>
  <c r="H31" i="10"/>
  <c r="AI30" i="10"/>
  <c r="AB30" i="10"/>
  <c r="Z30" i="10"/>
  <c r="T30" i="10"/>
  <c r="N30" i="10"/>
  <c r="H30" i="10"/>
  <c r="AI27" i="10"/>
  <c r="AH27" i="10"/>
  <c r="AG27" i="10"/>
  <c r="AF27" i="10"/>
  <c r="AE27" i="10"/>
  <c r="AD27" i="10"/>
  <c r="AC27" i="10"/>
  <c r="AB27" i="10"/>
  <c r="Z27" i="10"/>
  <c r="Y27" i="10"/>
  <c r="X27" i="10"/>
  <c r="W27" i="10"/>
  <c r="V27" i="10"/>
  <c r="T27" i="10"/>
  <c r="S27" i="10"/>
  <c r="R27" i="10"/>
  <c r="Q27" i="10"/>
  <c r="P27" i="10"/>
  <c r="N27" i="10"/>
  <c r="M27" i="10"/>
  <c r="L27" i="10"/>
  <c r="K27" i="10"/>
  <c r="J27" i="10"/>
  <c r="H27" i="10"/>
  <c r="G27" i="10"/>
  <c r="F27" i="10"/>
  <c r="E27" i="10"/>
  <c r="D27" i="10"/>
  <c r="C27" i="10"/>
  <c r="AI26" i="10"/>
  <c r="AH26" i="10"/>
  <c r="AG26" i="10"/>
  <c r="AF26" i="10"/>
  <c r="AE26" i="10"/>
  <c r="AD26" i="10"/>
  <c r="AC26" i="10"/>
  <c r="AB26" i="10"/>
  <c r="Z26" i="10"/>
  <c r="Y26" i="10"/>
  <c r="X26" i="10"/>
  <c r="W26" i="10"/>
  <c r="V26" i="10"/>
  <c r="T26" i="10"/>
  <c r="S26" i="10"/>
  <c r="R26" i="10"/>
  <c r="Q26" i="10"/>
  <c r="P26" i="10"/>
  <c r="N26" i="10"/>
  <c r="M26" i="10"/>
  <c r="L26" i="10"/>
  <c r="K26" i="10"/>
  <c r="J26" i="10"/>
  <c r="H26" i="10"/>
  <c r="G26" i="10"/>
  <c r="F26" i="10"/>
  <c r="E26" i="10"/>
  <c r="D26" i="10"/>
  <c r="C26" i="10"/>
  <c r="AI24" i="10"/>
  <c r="AH24" i="10"/>
  <c r="AG24" i="10"/>
  <c r="AF24" i="10"/>
  <c r="AE24" i="10"/>
  <c r="AD24" i="10"/>
  <c r="AC24" i="10"/>
  <c r="AB24" i="10"/>
  <c r="Z24" i="10"/>
  <c r="Y24" i="10"/>
  <c r="X24" i="10"/>
  <c r="W24" i="10"/>
  <c r="V24" i="10"/>
  <c r="T24" i="10"/>
  <c r="S24" i="10"/>
  <c r="R24" i="10"/>
  <c r="Q24" i="10"/>
  <c r="P24" i="10"/>
  <c r="N24" i="10"/>
  <c r="M24" i="10"/>
  <c r="L24" i="10"/>
  <c r="K24" i="10"/>
  <c r="J24" i="10"/>
  <c r="H24" i="10"/>
  <c r="G24" i="10"/>
  <c r="F24" i="10"/>
  <c r="E24" i="10"/>
  <c r="D24" i="10"/>
  <c r="C24" i="10"/>
  <c r="AI23" i="10"/>
  <c r="AB23" i="10"/>
  <c r="Z23" i="10"/>
  <c r="T23" i="10"/>
  <c r="N23" i="10"/>
  <c r="H23" i="10"/>
  <c r="AI22" i="10"/>
  <c r="AB22" i="10"/>
  <c r="Z22" i="10"/>
  <c r="T22" i="10"/>
  <c r="N22" i="10"/>
  <c r="H22" i="10"/>
  <c r="AI20" i="10"/>
  <c r="AH20" i="10"/>
  <c r="AG20" i="10"/>
  <c r="AF20" i="10"/>
  <c r="AE20" i="10"/>
  <c r="AD20" i="10"/>
  <c r="AC20" i="10"/>
  <c r="AB20" i="10"/>
  <c r="Z20" i="10"/>
  <c r="Y20" i="10"/>
  <c r="X20" i="10"/>
  <c r="W20" i="10"/>
  <c r="V20" i="10"/>
  <c r="T20" i="10"/>
  <c r="S20" i="10"/>
  <c r="R20" i="10"/>
  <c r="Q20" i="10"/>
  <c r="P20" i="10"/>
  <c r="N20" i="10"/>
  <c r="M20" i="10"/>
  <c r="L20" i="10"/>
  <c r="K20" i="10"/>
  <c r="J20" i="10"/>
  <c r="H20" i="10"/>
  <c r="G20" i="10"/>
  <c r="F20" i="10"/>
  <c r="E20" i="10"/>
  <c r="D20" i="10"/>
  <c r="C20" i="10"/>
  <c r="AI19" i="10"/>
  <c r="AB19" i="10"/>
  <c r="Z19" i="10"/>
  <c r="T19" i="10"/>
  <c r="N19" i="10"/>
  <c r="H19" i="10"/>
  <c r="AI18" i="10"/>
  <c r="AB18" i="10"/>
  <c r="Z18" i="10"/>
  <c r="T18" i="10"/>
  <c r="N18" i="10"/>
  <c r="H18" i="10"/>
  <c r="AI17" i="10"/>
  <c r="AB17" i="10"/>
  <c r="Z17" i="10"/>
  <c r="T17" i="10"/>
  <c r="N17" i="10"/>
  <c r="H17" i="10"/>
  <c r="AI16" i="10"/>
  <c r="AB16" i="10"/>
  <c r="Z16" i="10"/>
  <c r="T16" i="10"/>
  <c r="N16" i="10"/>
  <c r="H16" i="10"/>
  <c r="AI15" i="10"/>
  <c r="AI14" i="10"/>
  <c r="AB14" i="10"/>
  <c r="Z14" i="10"/>
  <c r="Y14" i="10"/>
  <c r="X14" i="10"/>
  <c r="W14" i="10"/>
  <c r="V14" i="10"/>
  <c r="T14" i="10"/>
  <c r="S14" i="10"/>
  <c r="R14" i="10"/>
  <c r="Q14" i="10"/>
  <c r="P14" i="10"/>
  <c r="N14" i="10"/>
  <c r="M14" i="10"/>
  <c r="L14" i="10"/>
  <c r="K14" i="10"/>
  <c r="J14" i="10"/>
  <c r="H14" i="10"/>
  <c r="G14" i="10"/>
  <c r="F14" i="10"/>
  <c r="E14" i="10"/>
  <c r="D14" i="10"/>
  <c r="C14" i="10"/>
  <c r="AI12" i="10"/>
  <c r="AH12" i="10"/>
  <c r="AG12" i="10"/>
  <c r="AF12" i="10"/>
  <c r="AE12" i="10"/>
  <c r="AD12" i="10"/>
  <c r="AC12" i="10"/>
  <c r="AB12" i="10"/>
  <c r="Z12" i="10"/>
  <c r="Y12" i="10"/>
  <c r="X12" i="10"/>
  <c r="W12" i="10"/>
  <c r="V12" i="10"/>
  <c r="T12" i="10"/>
  <c r="S12" i="10"/>
  <c r="R12" i="10"/>
  <c r="Q12" i="10"/>
  <c r="P12" i="10"/>
  <c r="N12" i="10"/>
  <c r="M12" i="10"/>
  <c r="L12" i="10"/>
  <c r="K12" i="10"/>
  <c r="J12" i="10"/>
  <c r="H12" i="10"/>
  <c r="G12" i="10"/>
  <c r="F12" i="10"/>
  <c r="E12" i="10"/>
  <c r="D12" i="10"/>
  <c r="C12" i="10"/>
  <c r="AI11" i="10"/>
  <c r="AH11" i="10"/>
  <c r="AG11" i="10"/>
  <c r="AF11" i="10"/>
  <c r="AE11" i="10"/>
  <c r="AD11" i="10"/>
  <c r="AC11" i="10"/>
  <c r="AB11" i="10"/>
  <c r="Z11" i="10"/>
  <c r="T11" i="10"/>
  <c r="N11" i="10"/>
  <c r="H11" i="10"/>
  <c r="AI10" i="10"/>
  <c r="AH10" i="10"/>
  <c r="AG10" i="10"/>
  <c r="AF10" i="10"/>
  <c r="AE10" i="10"/>
  <c r="AD10" i="10"/>
  <c r="AC10" i="10"/>
  <c r="AB10" i="10"/>
  <c r="Z10" i="10"/>
  <c r="T10" i="10"/>
  <c r="N10" i="10"/>
  <c r="H10" i="10"/>
  <c r="AI8" i="10"/>
  <c r="AH8" i="10"/>
  <c r="AG8" i="10"/>
  <c r="AF8" i="10"/>
  <c r="AE8" i="10"/>
  <c r="AD8" i="10"/>
  <c r="AC8" i="10"/>
  <c r="AB8" i="10"/>
  <c r="Z8" i="10"/>
  <c r="Y8" i="10"/>
  <c r="X8" i="10"/>
  <c r="W8" i="10"/>
  <c r="V8" i="10"/>
  <c r="T8" i="10"/>
  <c r="S8" i="10"/>
  <c r="R8" i="10"/>
  <c r="Q8" i="10"/>
  <c r="P8" i="10"/>
  <c r="N8" i="10"/>
  <c r="M8" i="10"/>
  <c r="L8" i="10"/>
  <c r="K8" i="10"/>
  <c r="J8" i="10"/>
  <c r="H8" i="10"/>
  <c r="G8" i="10"/>
  <c r="F8" i="10"/>
  <c r="E8" i="10"/>
  <c r="D8" i="10"/>
  <c r="C8" i="10"/>
  <c r="AI7" i="10"/>
  <c r="AH7" i="10"/>
  <c r="AG7" i="10"/>
  <c r="AF7" i="10"/>
  <c r="AE7" i="10"/>
  <c r="AD7" i="10"/>
  <c r="AC7" i="10"/>
  <c r="AB7" i="10"/>
  <c r="Z7" i="10"/>
  <c r="Y7" i="10"/>
  <c r="X7" i="10"/>
  <c r="W7" i="10"/>
  <c r="V7" i="10"/>
  <c r="T7" i="10"/>
  <c r="S7" i="10"/>
  <c r="R7" i="10"/>
  <c r="Q7" i="10"/>
  <c r="P7" i="10"/>
  <c r="N7" i="10"/>
  <c r="M7" i="10"/>
  <c r="L7" i="10"/>
  <c r="K7" i="10"/>
  <c r="J7" i="10"/>
  <c r="H7" i="10"/>
  <c r="G7" i="10"/>
  <c r="F7" i="10"/>
  <c r="E7" i="10"/>
  <c r="D7" i="10"/>
  <c r="C7" i="10"/>
  <c r="AI6" i="10"/>
  <c r="AH6" i="10"/>
  <c r="AG6" i="10"/>
  <c r="AF6" i="10"/>
  <c r="AE6" i="10"/>
  <c r="AD6" i="10"/>
  <c r="AC6" i="10"/>
  <c r="AB6" i="10"/>
  <c r="Z6" i="10"/>
  <c r="Y6" i="10"/>
  <c r="X6" i="10"/>
  <c r="W6" i="10"/>
  <c r="V6" i="10"/>
  <c r="T6" i="10"/>
  <c r="S6" i="10"/>
  <c r="R6" i="10"/>
  <c r="Q6" i="10"/>
  <c r="P6" i="10"/>
  <c r="N6" i="10"/>
  <c r="M6" i="10"/>
  <c r="L6" i="10"/>
  <c r="K6" i="10"/>
  <c r="J6" i="10"/>
  <c r="H6" i="10"/>
  <c r="G6" i="10"/>
  <c r="F6" i="10"/>
  <c r="E6" i="10"/>
  <c r="D6" i="10"/>
  <c r="C6" i="10"/>
  <c r="M84" i="9"/>
  <c r="L84" i="9"/>
  <c r="K84" i="9"/>
  <c r="J84" i="9"/>
  <c r="I84" i="9"/>
  <c r="H84" i="9"/>
  <c r="G84" i="9"/>
  <c r="F84" i="9"/>
  <c r="E84" i="9"/>
  <c r="D84" i="9"/>
  <c r="C84" i="9"/>
  <c r="M82" i="9"/>
  <c r="L82" i="9"/>
  <c r="K82" i="9"/>
  <c r="J82" i="9"/>
  <c r="I82" i="9"/>
  <c r="H82" i="9"/>
  <c r="G82" i="9"/>
  <c r="F82" i="9"/>
  <c r="E82" i="9"/>
  <c r="D82" i="9"/>
  <c r="M80" i="9"/>
  <c r="L80" i="9"/>
  <c r="K80" i="9"/>
  <c r="J80" i="9"/>
  <c r="I80" i="9"/>
  <c r="H80" i="9"/>
  <c r="G80" i="9"/>
  <c r="F80" i="9"/>
  <c r="E80" i="9"/>
  <c r="D80" i="9"/>
  <c r="C80" i="9"/>
  <c r="M78" i="9"/>
  <c r="L78" i="9"/>
  <c r="K78" i="9"/>
  <c r="J78" i="9"/>
  <c r="I78" i="9"/>
  <c r="H78" i="9"/>
  <c r="G78" i="9"/>
  <c r="F78" i="9"/>
  <c r="E78" i="9"/>
  <c r="D78" i="9"/>
  <c r="C78" i="9"/>
  <c r="M77" i="9"/>
  <c r="L77" i="9"/>
  <c r="K77" i="9"/>
  <c r="J77" i="9"/>
  <c r="I77" i="9"/>
  <c r="H77" i="9"/>
  <c r="G77" i="9"/>
  <c r="F77" i="9"/>
  <c r="E77" i="9"/>
  <c r="D77" i="9"/>
  <c r="C77" i="9"/>
  <c r="M76" i="9"/>
  <c r="L76" i="9"/>
  <c r="K76" i="9"/>
  <c r="J76" i="9"/>
  <c r="I76" i="9"/>
  <c r="H76" i="9"/>
  <c r="G76" i="9"/>
  <c r="F76" i="9"/>
  <c r="E76" i="9"/>
  <c r="D76" i="9"/>
  <c r="C76" i="9"/>
  <c r="M75" i="9"/>
  <c r="L75" i="9"/>
  <c r="K75" i="9"/>
  <c r="J75" i="9"/>
  <c r="I75" i="9"/>
  <c r="H75" i="9"/>
  <c r="G75" i="9"/>
  <c r="F75" i="9"/>
  <c r="E75" i="9"/>
  <c r="D75" i="9"/>
  <c r="C75" i="9"/>
  <c r="M73" i="9"/>
  <c r="L73" i="9"/>
  <c r="K73" i="9"/>
  <c r="J73" i="9"/>
  <c r="I73" i="9"/>
  <c r="H73" i="9"/>
  <c r="G73" i="9"/>
  <c r="F73" i="9"/>
  <c r="E73" i="9"/>
  <c r="D73" i="9"/>
  <c r="C73" i="9"/>
  <c r="M72" i="9"/>
  <c r="L72" i="9"/>
  <c r="K72" i="9"/>
  <c r="J72" i="9"/>
  <c r="I72" i="9"/>
  <c r="H72" i="9"/>
  <c r="G72" i="9"/>
  <c r="F72" i="9"/>
  <c r="E72" i="9"/>
  <c r="D72" i="9"/>
  <c r="C72" i="9"/>
  <c r="M71" i="9"/>
  <c r="L71" i="9"/>
  <c r="K71" i="9"/>
  <c r="J71" i="9"/>
  <c r="I71" i="9"/>
  <c r="H71" i="9"/>
  <c r="G71" i="9"/>
  <c r="F71" i="9"/>
  <c r="E71" i="9"/>
  <c r="D71" i="9"/>
  <c r="C71" i="9"/>
  <c r="M70" i="9"/>
  <c r="L70" i="9"/>
  <c r="K70" i="9"/>
  <c r="J70" i="9"/>
  <c r="I70" i="9"/>
  <c r="H70" i="9"/>
  <c r="G70" i="9"/>
  <c r="F70" i="9"/>
  <c r="E70" i="9"/>
  <c r="D70" i="9"/>
  <c r="C70" i="9"/>
  <c r="M69" i="9"/>
  <c r="L69" i="9"/>
  <c r="K69" i="9"/>
  <c r="J69" i="9"/>
  <c r="I69" i="9"/>
  <c r="H69" i="9"/>
  <c r="G69" i="9"/>
  <c r="F69" i="9"/>
  <c r="E69" i="9"/>
  <c r="D69" i="9"/>
  <c r="C69" i="9"/>
  <c r="M66" i="9"/>
  <c r="L66" i="9"/>
  <c r="K66" i="9"/>
  <c r="J66" i="9"/>
  <c r="I66" i="9"/>
  <c r="H66" i="9"/>
  <c r="G66" i="9"/>
  <c r="F66" i="9"/>
  <c r="E66" i="9"/>
  <c r="D66" i="9"/>
  <c r="C66" i="9"/>
  <c r="M64" i="9"/>
  <c r="L64" i="9"/>
  <c r="K64" i="9"/>
  <c r="J64" i="9"/>
  <c r="I64" i="9"/>
  <c r="H64" i="9"/>
  <c r="G64" i="9"/>
  <c r="F64" i="9"/>
  <c r="E64" i="9"/>
  <c r="D64" i="9"/>
  <c r="C64" i="9"/>
  <c r="M55" i="9"/>
  <c r="L55" i="9"/>
  <c r="K55" i="9"/>
  <c r="J55" i="9"/>
  <c r="I55" i="9"/>
  <c r="H55" i="9"/>
  <c r="G55" i="9"/>
  <c r="F55" i="9"/>
  <c r="E55" i="9"/>
  <c r="D55" i="9"/>
  <c r="C55" i="9"/>
  <c r="M54" i="9"/>
  <c r="L54" i="9"/>
  <c r="K54" i="9"/>
  <c r="J54" i="9"/>
  <c r="I54" i="9"/>
  <c r="H54" i="9"/>
  <c r="G54" i="9"/>
  <c r="F54" i="9"/>
  <c r="E54" i="9"/>
  <c r="D54" i="9"/>
  <c r="M48" i="9"/>
  <c r="L48" i="9"/>
  <c r="K48" i="9"/>
  <c r="J48" i="9"/>
  <c r="I48" i="9"/>
  <c r="H48" i="9"/>
  <c r="G48" i="9"/>
  <c r="F48" i="9"/>
  <c r="E48" i="9"/>
  <c r="D48" i="9"/>
  <c r="C48" i="9"/>
  <c r="M44" i="9"/>
  <c r="L44" i="9"/>
  <c r="K44" i="9"/>
  <c r="J44" i="9"/>
  <c r="I44" i="9"/>
  <c r="H44" i="9"/>
  <c r="G44" i="9"/>
  <c r="F44" i="9"/>
  <c r="E44" i="9"/>
  <c r="D44" i="9"/>
  <c r="C44" i="9"/>
  <c r="M39" i="9"/>
  <c r="L39" i="9"/>
  <c r="K39" i="9"/>
  <c r="J39" i="9"/>
  <c r="I39" i="9"/>
  <c r="H39" i="9"/>
  <c r="G39" i="9"/>
  <c r="F39" i="9"/>
  <c r="E39" i="9"/>
  <c r="D39" i="9"/>
  <c r="C39" i="9"/>
  <c r="M37" i="9"/>
  <c r="L37" i="9"/>
  <c r="K37" i="9"/>
  <c r="J37" i="9"/>
  <c r="I37" i="9"/>
  <c r="H37" i="9"/>
  <c r="G37" i="9"/>
  <c r="F37" i="9"/>
  <c r="E37" i="9"/>
  <c r="D37" i="9"/>
  <c r="C37" i="9"/>
  <c r="M35" i="9"/>
  <c r="L35" i="9"/>
  <c r="K35" i="9"/>
  <c r="J35" i="9"/>
  <c r="I35" i="9"/>
  <c r="H35" i="9"/>
  <c r="G35" i="9"/>
  <c r="F35" i="9"/>
  <c r="E35" i="9"/>
  <c r="D35" i="9"/>
  <c r="C35" i="9"/>
  <c r="M31" i="9"/>
  <c r="L31" i="9"/>
  <c r="K31" i="9"/>
  <c r="J31" i="9"/>
  <c r="I31" i="9"/>
  <c r="H31" i="9"/>
  <c r="G31" i="9"/>
  <c r="F31" i="9"/>
  <c r="E31" i="9"/>
  <c r="D31" i="9"/>
  <c r="C31" i="9"/>
  <c r="M25" i="9"/>
  <c r="L25" i="9"/>
  <c r="K25" i="9"/>
  <c r="J25" i="9"/>
  <c r="I25" i="9"/>
  <c r="H25" i="9"/>
  <c r="G25" i="9"/>
  <c r="F25" i="9"/>
  <c r="E25" i="9"/>
  <c r="D25" i="9"/>
  <c r="C25" i="9"/>
  <c r="M21" i="9"/>
  <c r="L21" i="9"/>
  <c r="K21" i="9"/>
  <c r="J21" i="9"/>
  <c r="I21" i="9"/>
  <c r="H21" i="9"/>
  <c r="G21" i="9"/>
  <c r="F21" i="9"/>
  <c r="E21" i="9"/>
  <c r="D21" i="9"/>
  <c r="C21" i="9"/>
  <c r="M19" i="9"/>
  <c r="L19" i="9"/>
  <c r="K19" i="9"/>
  <c r="J19" i="9"/>
  <c r="I19" i="9"/>
  <c r="H19" i="9"/>
  <c r="G19" i="9"/>
  <c r="F19" i="9"/>
  <c r="E19" i="9"/>
  <c r="D19" i="9"/>
  <c r="C19" i="9"/>
  <c r="M14" i="9"/>
  <c r="L14" i="9"/>
  <c r="K14" i="9"/>
  <c r="J14" i="9"/>
  <c r="I14" i="9"/>
  <c r="H14" i="9"/>
  <c r="G14" i="9"/>
  <c r="F14" i="9"/>
  <c r="E14" i="9"/>
  <c r="D14" i="9"/>
  <c r="C14" i="9"/>
  <c r="M9" i="9"/>
  <c r="L9" i="9"/>
  <c r="K9" i="9"/>
  <c r="J9" i="9"/>
  <c r="I9" i="9"/>
  <c r="H9" i="9"/>
  <c r="G9" i="9"/>
  <c r="F9" i="9"/>
  <c r="E9" i="9"/>
  <c r="D9" i="9"/>
  <c r="C9" i="9"/>
  <c r="AJ48" i="8"/>
  <c r="AH48" i="8"/>
  <c r="AG48" i="8"/>
  <c r="AF48" i="8"/>
  <c r="AE48" i="8"/>
  <c r="AD48" i="8"/>
  <c r="AC48" i="8"/>
  <c r="AB48" i="8"/>
  <c r="Z48" i="8"/>
  <c r="Y48" i="8"/>
  <c r="X48" i="8"/>
  <c r="W48" i="8"/>
  <c r="V48" i="8"/>
  <c r="T48" i="8"/>
  <c r="S48" i="8"/>
  <c r="R48" i="8"/>
  <c r="Q48" i="8"/>
  <c r="P48" i="8"/>
  <c r="N48" i="8"/>
  <c r="M48" i="8"/>
  <c r="L48" i="8"/>
  <c r="K48" i="8"/>
  <c r="J48" i="8"/>
  <c r="H48" i="8"/>
  <c r="G48" i="8"/>
  <c r="F48" i="8"/>
  <c r="E48" i="8"/>
  <c r="D48" i="8"/>
  <c r="C48" i="8"/>
  <c r="AJ47" i="8"/>
  <c r="AB47" i="8"/>
  <c r="Z47" i="8"/>
  <c r="T47" i="8"/>
  <c r="N47" i="8"/>
  <c r="H47" i="8"/>
  <c r="AJ45" i="8"/>
  <c r="AH45" i="8"/>
  <c r="AG45" i="8"/>
  <c r="AF45" i="8"/>
  <c r="AE45" i="8"/>
  <c r="AD45" i="8"/>
  <c r="AC45" i="8"/>
  <c r="AB45" i="8"/>
  <c r="Z45" i="8"/>
  <c r="Y45" i="8"/>
  <c r="X45" i="8"/>
  <c r="W45" i="8"/>
  <c r="V45" i="8"/>
  <c r="T45" i="8"/>
  <c r="S45" i="8"/>
  <c r="R45" i="8"/>
  <c r="Q45" i="8"/>
  <c r="P45" i="8"/>
  <c r="N45" i="8"/>
  <c r="M45" i="8"/>
  <c r="L45" i="8"/>
  <c r="K45" i="8"/>
  <c r="J45" i="8"/>
  <c r="H45" i="8"/>
  <c r="G45" i="8"/>
  <c r="F45" i="8"/>
  <c r="E45" i="8"/>
  <c r="D45" i="8"/>
  <c r="C45" i="8"/>
  <c r="AJ44" i="8"/>
  <c r="AB44" i="8"/>
  <c r="Z44" i="8"/>
  <c r="T44" i="8"/>
  <c r="N44" i="8"/>
  <c r="H44" i="8"/>
  <c r="AJ42" i="8"/>
  <c r="AH42" i="8"/>
  <c r="AG42" i="8"/>
  <c r="AF42" i="8"/>
  <c r="AE42" i="8"/>
  <c r="AD42" i="8"/>
  <c r="AC42" i="8"/>
  <c r="AB42" i="8"/>
  <c r="Z42" i="8"/>
  <c r="Y42" i="8"/>
  <c r="X42" i="8"/>
  <c r="W42" i="8"/>
  <c r="V42" i="8"/>
  <c r="T42" i="8"/>
  <c r="S42" i="8"/>
  <c r="R42" i="8"/>
  <c r="Q42" i="8"/>
  <c r="P42" i="8"/>
  <c r="N42" i="8"/>
  <c r="M42" i="8"/>
  <c r="L42" i="8"/>
  <c r="K42" i="8"/>
  <c r="J42" i="8"/>
  <c r="H42" i="8"/>
  <c r="G42" i="8"/>
  <c r="F42" i="8"/>
  <c r="E42" i="8"/>
  <c r="D42" i="8"/>
  <c r="C42" i="8"/>
  <c r="AJ41" i="8"/>
  <c r="AB41" i="8"/>
  <c r="Z41" i="8"/>
  <c r="T41" i="8"/>
  <c r="N41" i="8"/>
  <c r="H41" i="8"/>
  <c r="AJ40" i="8"/>
  <c r="AB40" i="8"/>
  <c r="Z40" i="8"/>
  <c r="T40" i="8"/>
  <c r="N40" i="8"/>
  <c r="H40" i="8"/>
  <c r="AJ39" i="8"/>
  <c r="AB39" i="8"/>
  <c r="Z39" i="8"/>
  <c r="T39" i="8"/>
  <c r="N39" i="8"/>
  <c r="H39" i="8"/>
  <c r="AJ37" i="8"/>
  <c r="AH37" i="8"/>
  <c r="AG37" i="8"/>
  <c r="AF37" i="8"/>
  <c r="AE37" i="8"/>
  <c r="AD37" i="8"/>
  <c r="AC37" i="8"/>
  <c r="AB37" i="8"/>
  <c r="Z37" i="8"/>
  <c r="Y37" i="8"/>
  <c r="X37" i="8"/>
  <c r="W37" i="8"/>
  <c r="V37" i="8"/>
  <c r="T37" i="8"/>
  <c r="S37" i="8"/>
  <c r="R37" i="8"/>
  <c r="Q37" i="8"/>
  <c r="P37" i="8"/>
  <c r="N37" i="8"/>
  <c r="M37" i="8"/>
  <c r="L37" i="8"/>
  <c r="K37" i="8"/>
  <c r="J37" i="8"/>
  <c r="H37" i="8"/>
  <c r="G37" i="8"/>
  <c r="F37" i="8"/>
  <c r="E37" i="8"/>
  <c r="D37" i="8"/>
  <c r="C37" i="8"/>
  <c r="AJ36" i="8"/>
  <c r="AB36" i="8"/>
  <c r="Z36" i="8"/>
  <c r="T36" i="8"/>
  <c r="N36" i="8"/>
  <c r="H36" i="8"/>
  <c r="AJ35" i="8"/>
  <c r="AB35" i="8"/>
  <c r="Z35" i="8"/>
  <c r="T35" i="8"/>
  <c r="N35" i="8"/>
  <c r="H35" i="8"/>
  <c r="AJ33" i="8"/>
  <c r="AH33" i="8"/>
  <c r="AG33" i="8"/>
  <c r="AF33" i="8"/>
  <c r="AE33" i="8"/>
  <c r="AD33" i="8"/>
  <c r="AC33" i="8"/>
  <c r="AB33" i="8"/>
  <c r="Z33" i="8"/>
  <c r="Y33" i="8"/>
  <c r="X33" i="8"/>
  <c r="W33" i="8"/>
  <c r="V33" i="8"/>
  <c r="T33" i="8"/>
  <c r="S33" i="8"/>
  <c r="R33" i="8"/>
  <c r="Q33" i="8"/>
  <c r="P33" i="8"/>
  <c r="N33" i="8"/>
  <c r="M33" i="8"/>
  <c r="L33" i="8"/>
  <c r="K33" i="8"/>
  <c r="J33" i="8"/>
  <c r="H33" i="8"/>
  <c r="G33" i="8"/>
  <c r="F33" i="8"/>
  <c r="E33" i="8"/>
  <c r="D33" i="8"/>
  <c r="C33" i="8"/>
  <c r="AJ31" i="8"/>
  <c r="AH31" i="8"/>
  <c r="AG31" i="8"/>
  <c r="AF31" i="8"/>
  <c r="AE31" i="8"/>
  <c r="AD31" i="8"/>
  <c r="AC31" i="8"/>
  <c r="AB31" i="8"/>
  <c r="Z31" i="8"/>
  <c r="Y31" i="8"/>
  <c r="X31" i="8"/>
  <c r="W31" i="8"/>
  <c r="V31" i="8"/>
  <c r="T31" i="8"/>
  <c r="S31" i="8"/>
  <c r="R31" i="8"/>
  <c r="Q31" i="8"/>
  <c r="P31" i="8"/>
  <c r="N31" i="8"/>
  <c r="M31" i="8"/>
  <c r="L31" i="8"/>
  <c r="K31" i="8"/>
  <c r="J31" i="8"/>
  <c r="H31" i="8"/>
  <c r="G31" i="8"/>
  <c r="F31" i="8"/>
  <c r="E31" i="8"/>
  <c r="D31" i="8"/>
  <c r="C31" i="8"/>
  <c r="AJ30" i="8"/>
  <c r="AB30" i="8"/>
  <c r="Z30" i="8"/>
  <c r="T30" i="8"/>
  <c r="N30" i="8"/>
  <c r="H30" i="8"/>
  <c r="AJ29" i="8"/>
  <c r="AB29" i="8"/>
  <c r="Z29" i="8"/>
  <c r="T29" i="8"/>
  <c r="N29" i="8"/>
  <c r="H29" i="8"/>
  <c r="AJ28" i="8"/>
  <c r="AB28" i="8"/>
  <c r="Z28" i="8"/>
  <c r="T28" i="8"/>
  <c r="N28" i="8"/>
  <c r="H28" i="8"/>
  <c r="AJ27" i="8"/>
  <c r="AB27" i="8"/>
  <c r="Z27" i="8"/>
  <c r="T27" i="8"/>
  <c r="N27" i="8"/>
  <c r="H27" i="8"/>
  <c r="AJ26" i="8"/>
  <c r="AB26" i="8"/>
  <c r="Z26" i="8"/>
  <c r="T26" i="8"/>
  <c r="N26" i="8"/>
  <c r="H26" i="8"/>
  <c r="AJ25" i="8"/>
  <c r="AB25" i="8"/>
  <c r="Z25" i="8"/>
  <c r="T25" i="8"/>
  <c r="N25" i="8"/>
  <c r="H25" i="8"/>
  <c r="AJ24" i="8"/>
  <c r="AB24" i="8"/>
  <c r="Z24" i="8"/>
  <c r="T24" i="8"/>
  <c r="N24" i="8"/>
  <c r="H24" i="8"/>
  <c r="AJ23" i="8"/>
  <c r="AB23" i="8"/>
  <c r="Z23" i="8"/>
  <c r="T23" i="8"/>
  <c r="N23" i="8"/>
  <c r="H23" i="8"/>
  <c r="AJ22" i="8"/>
  <c r="AB22" i="8"/>
  <c r="Z22" i="8"/>
  <c r="T22" i="8"/>
  <c r="N22" i="8"/>
  <c r="H22" i="8"/>
  <c r="AJ19" i="8"/>
  <c r="AH19" i="8"/>
  <c r="AG19" i="8"/>
  <c r="AF19" i="8"/>
  <c r="AE19" i="8"/>
  <c r="AD19" i="8"/>
  <c r="AC19" i="8"/>
  <c r="AB19" i="8"/>
  <c r="Z19" i="8"/>
  <c r="Y19" i="8"/>
  <c r="X19" i="8"/>
  <c r="W19" i="8"/>
  <c r="V19" i="8"/>
  <c r="T19" i="8"/>
  <c r="S19" i="8"/>
  <c r="R19" i="8"/>
  <c r="Q19" i="8"/>
  <c r="P19" i="8"/>
  <c r="N19" i="8"/>
  <c r="M19" i="8"/>
  <c r="L19" i="8"/>
  <c r="K19" i="8"/>
  <c r="J19" i="8"/>
  <c r="H19" i="8"/>
  <c r="G19" i="8"/>
  <c r="F19" i="8"/>
  <c r="E19" i="8"/>
  <c r="D19" i="8"/>
  <c r="C19" i="8"/>
  <c r="AJ18" i="8"/>
  <c r="AB18" i="8"/>
  <c r="Z18" i="8"/>
  <c r="T18" i="8"/>
  <c r="N18" i="8"/>
  <c r="H18" i="8"/>
  <c r="AJ17" i="8"/>
  <c r="AH17" i="8"/>
  <c r="AG17" i="8"/>
  <c r="AF17" i="8"/>
  <c r="AE17" i="8"/>
  <c r="AD17" i="8"/>
  <c r="AC17" i="8"/>
  <c r="AB17" i="8"/>
  <c r="Z17" i="8"/>
  <c r="Y17" i="8"/>
  <c r="X17" i="8"/>
  <c r="W17" i="8"/>
  <c r="V17" i="8"/>
  <c r="T17" i="8"/>
  <c r="S17" i="8"/>
  <c r="R17" i="8"/>
  <c r="Q17" i="8"/>
  <c r="P17" i="8"/>
  <c r="N17" i="8"/>
  <c r="M17" i="8"/>
  <c r="L17" i="8"/>
  <c r="K17" i="8"/>
  <c r="J17" i="8"/>
  <c r="H17" i="8"/>
  <c r="G17" i="8"/>
  <c r="F17" i="8"/>
  <c r="E17" i="8"/>
  <c r="D17" i="8"/>
  <c r="C17" i="8"/>
  <c r="AJ16" i="8"/>
  <c r="AH16" i="8"/>
  <c r="AG16" i="8"/>
  <c r="AF16" i="8"/>
  <c r="AE16" i="8"/>
  <c r="AD16" i="8"/>
  <c r="AC16" i="8"/>
  <c r="AB16" i="8"/>
  <c r="Z16" i="8"/>
  <c r="Y16" i="8"/>
  <c r="X16" i="8"/>
  <c r="W16" i="8"/>
  <c r="V16" i="8"/>
  <c r="T16" i="8"/>
  <c r="S16" i="8"/>
  <c r="R16" i="8"/>
  <c r="Q16" i="8"/>
  <c r="P16" i="8"/>
  <c r="N16" i="8"/>
  <c r="M16" i="8"/>
  <c r="L16" i="8"/>
  <c r="K16" i="8"/>
  <c r="J16" i="8"/>
  <c r="H16" i="8"/>
  <c r="G16" i="8"/>
  <c r="F16" i="8"/>
  <c r="E16" i="8"/>
  <c r="D16" i="8"/>
  <c r="C16" i="8"/>
  <c r="AJ14" i="8"/>
  <c r="AH14" i="8"/>
  <c r="AG14" i="8"/>
  <c r="AF14" i="8"/>
  <c r="AE14" i="8"/>
  <c r="AD14" i="8"/>
  <c r="AC14" i="8"/>
  <c r="AB14" i="8"/>
  <c r="Z14" i="8"/>
  <c r="Y14" i="8"/>
  <c r="X14" i="8"/>
  <c r="W14" i="8"/>
  <c r="V14" i="8"/>
  <c r="T14" i="8"/>
  <c r="S14" i="8"/>
  <c r="R14" i="8"/>
  <c r="Q14" i="8"/>
  <c r="P14" i="8"/>
  <c r="N14" i="8"/>
  <c r="M14" i="8"/>
  <c r="L14" i="8"/>
  <c r="K14" i="8"/>
  <c r="J14" i="8"/>
  <c r="H14" i="8"/>
  <c r="G14" i="8"/>
  <c r="F14" i="8"/>
  <c r="E14" i="8"/>
  <c r="D14" i="8"/>
  <c r="C14" i="8"/>
  <c r="AJ13" i="8"/>
  <c r="AB13" i="8"/>
  <c r="Z13" i="8"/>
  <c r="T13" i="8"/>
  <c r="N13" i="8"/>
  <c r="H13" i="8"/>
  <c r="AJ12" i="8"/>
  <c r="AB12" i="8"/>
  <c r="Z12" i="8"/>
  <c r="T12" i="8"/>
  <c r="N12" i="8"/>
  <c r="H12" i="8"/>
  <c r="AJ11" i="8"/>
  <c r="AB11" i="8"/>
  <c r="Z11" i="8"/>
  <c r="T11" i="8"/>
  <c r="N11" i="8"/>
  <c r="H11" i="8"/>
  <c r="AJ9" i="8"/>
  <c r="AH9" i="8"/>
  <c r="AG9" i="8"/>
  <c r="AF9" i="8"/>
  <c r="AE9" i="8"/>
  <c r="AD9" i="8"/>
  <c r="AC9" i="8"/>
  <c r="AB9" i="8"/>
  <c r="Z9" i="8"/>
  <c r="Y9" i="8"/>
  <c r="X9" i="8"/>
  <c r="W9" i="8"/>
  <c r="V9" i="8"/>
  <c r="T9" i="8"/>
  <c r="S9" i="8"/>
  <c r="R9" i="8"/>
  <c r="Q9" i="8"/>
  <c r="P9" i="8"/>
  <c r="N9" i="8"/>
  <c r="M9" i="8"/>
  <c r="L9" i="8"/>
  <c r="K9" i="8"/>
  <c r="J9" i="8"/>
  <c r="H9" i="8"/>
  <c r="G9" i="8"/>
  <c r="F9" i="8"/>
  <c r="E9" i="8"/>
  <c r="D9" i="8"/>
  <c r="C9" i="8"/>
  <c r="AJ8" i="8"/>
  <c r="AB8" i="8"/>
  <c r="Z8" i="8"/>
  <c r="T8" i="8"/>
  <c r="N8" i="8"/>
  <c r="H8" i="8"/>
  <c r="AJ7" i="8"/>
  <c r="AB7" i="8"/>
  <c r="Z7" i="8"/>
  <c r="T7" i="8"/>
  <c r="N7" i="8"/>
  <c r="H7" i="8"/>
  <c r="AJ6" i="8"/>
  <c r="AB6" i="8"/>
  <c r="Z6" i="8"/>
  <c r="T6" i="8"/>
  <c r="N6" i="8"/>
  <c r="H6" i="8"/>
  <c r="Q296" i="15"/>
  <c r="T454" i="1" s="1"/>
  <c r="T450" i="1"/>
  <c r="T449" i="1"/>
  <c r="N120" i="15"/>
  <c r="T448" i="1" s="1"/>
  <c r="N65" i="15"/>
  <c r="Q65" i="15" s="1"/>
  <c r="N23" i="15"/>
  <c r="Q23" i="15" s="1"/>
  <c r="N22" i="15"/>
  <c r="Q22" i="15" s="1"/>
  <c r="N21" i="15"/>
  <c r="Q21" i="15" s="1"/>
  <c r="N20" i="15"/>
  <c r="Q20" i="15" s="1"/>
  <c r="N19" i="15"/>
  <c r="Q19" i="15" s="1"/>
  <c r="N18" i="15"/>
  <c r="Q18" i="15" s="1"/>
  <c r="N17" i="15"/>
  <c r="Q17" i="15" s="1"/>
  <c r="N16" i="15"/>
  <c r="Q16" i="15" s="1"/>
  <c r="T188" i="18"/>
  <c r="T188" i="18" a="1"/>
  <c r="T186" i="18"/>
  <c r="B186" i="18"/>
  <c r="T182" i="18"/>
  <c r="T181" i="18"/>
  <c r="B181" i="18"/>
  <c r="T180" i="18"/>
  <c r="B180" i="18"/>
  <c r="T179" i="18"/>
  <c r="T178" i="18"/>
  <c r="B178" i="18"/>
  <c r="T177" i="18"/>
  <c r="T177" i="18" a="1"/>
  <c r="B177" i="18"/>
  <c r="T176" i="18"/>
  <c r="B176" i="18"/>
  <c r="T171" i="18"/>
  <c r="C170" i="18"/>
  <c r="C169" i="18"/>
  <c r="C168" i="18"/>
  <c r="C167" i="18"/>
  <c r="C166" i="18"/>
  <c r="C165" i="18"/>
  <c r="C164" i="18"/>
  <c r="C163" i="18"/>
  <c r="C162" i="18"/>
  <c r="C161" i="18"/>
  <c r="S155" i="18"/>
  <c r="P155" i="18"/>
  <c r="S154" i="18"/>
  <c r="R154" i="18"/>
  <c r="D154" i="18"/>
  <c r="T154" i="18" s="1"/>
  <c r="C154" i="18"/>
  <c r="S153" i="18"/>
  <c r="R153" i="18"/>
  <c r="D153" i="18"/>
  <c r="T153" i="18" s="1"/>
  <c r="C153" i="18"/>
  <c r="S152" i="18"/>
  <c r="R152" i="18"/>
  <c r="D152" i="18"/>
  <c r="T152" i="18" s="1"/>
  <c r="C152" i="18"/>
  <c r="S151" i="18"/>
  <c r="R151" i="18"/>
  <c r="D151" i="18"/>
  <c r="T151" i="18" s="1"/>
  <c r="C151" i="18"/>
  <c r="S150" i="18"/>
  <c r="R150" i="18"/>
  <c r="D150" i="18"/>
  <c r="T150" i="18" s="1"/>
  <c r="C150" i="18"/>
  <c r="S149" i="18"/>
  <c r="R149" i="18"/>
  <c r="D149" i="18"/>
  <c r="T149" i="18" s="1"/>
  <c r="C149" i="18"/>
  <c r="S148" i="18"/>
  <c r="R148" i="18"/>
  <c r="D148" i="18"/>
  <c r="T148" i="18" s="1"/>
  <c r="C148" i="18"/>
  <c r="S147" i="18"/>
  <c r="R147" i="18"/>
  <c r="D147" i="18"/>
  <c r="T147" i="18" s="1"/>
  <c r="C147" i="18"/>
  <c r="S146" i="18"/>
  <c r="R146" i="18"/>
  <c r="D146" i="18"/>
  <c r="T146" i="18" s="1"/>
  <c r="C146" i="18"/>
  <c r="S145" i="18"/>
  <c r="R145" i="18"/>
  <c r="D145" i="18"/>
  <c r="T145" i="18" s="1"/>
  <c r="C145" i="18"/>
  <c r="S144" i="18"/>
  <c r="R144" i="18"/>
  <c r="D144" i="18"/>
  <c r="T144" i="18" s="1"/>
  <c r="C144" i="18"/>
  <c r="S143" i="18"/>
  <c r="R143" i="18"/>
  <c r="D143" i="18"/>
  <c r="T143" i="18" s="1"/>
  <c r="C143" i="18"/>
  <c r="S142" i="18"/>
  <c r="R142" i="18"/>
  <c r="D142" i="18"/>
  <c r="T142" i="18" s="1"/>
  <c r="C142" i="18"/>
  <c r="S141" i="18"/>
  <c r="R141" i="18"/>
  <c r="D141" i="18"/>
  <c r="T141" i="18" s="1"/>
  <c r="C141" i="18"/>
  <c r="S140" i="18"/>
  <c r="R140" i="18"/>
  <c r="D140" i="18"/>
  <c r="T140" i="18" s="1"/>
  <c r="C140" i="18"/>
  <c r="S133" i="18"/>
  <c r="P133" i="18"/>
  <c r="S132" i="18"/>
  <c r="R132" i="18"/>
  <c r="D132" i="18"/>
  <c r="T132" i="18" s="1"/>
  <c r="C132" i="18"/>
  <c r="S131" i="18"/>
  <c r="R131" i="18"/>
  <c r="D131" i="18"/>
  <c r="T131" i="18" s="1"/>
  <c r="C131" i="18"/>
  <c r="S130" i="18"/>
  <c r="R130" i="18"/>
  <c r="D130" i="18"/>
  <c r="T130" i="18" s="1"/>
  <c r="C130" i="18"/>
  <c r="S129" i="18"/>
  <c r="R129" i="18"/>
  <c r="D129" i="18"/>
  <c r="T129" i="18" s="1"/>
  <c r="C129" i="18"/>
  <c r="S128" i="18"/>
  <c r="R128" i="18"/>
  <c r="D128" i="18"/>
  <c r="T128" i="18" s="1"/>
  <c r="C128" i="18"/>
  <c r="S127" i="18"/>
  <c r="R127" i="18"/>
  <c r="D127" i="18"/>
  <c r="T127" i="18" s="1"/>
  <c r="C127" i="18"/>
  <c r="S126" i="18"/>
  <c r="R126" i="18"/>
  <c r="D126" i="18"/>
  <c r="T126" i="18" s="1"/>
  <c r="C126" i="18"/>
  <c r="S125" i="18"/>
  <c r="R125" i="18"/>
  <c r="D125" i="18"/>
  <c r="T125" i="18" s="1"/>
  <c r="C125" i="18"/>
  <c r="S124" i="18"/>
  <c r="R124" i="18"/>
  <c r="D124" i="18"/>
  <c r="T124" i="18" s="1"/>
  <c r="C124" i="18"/>
  <c r="S123" i="18"/>
  <c r="R123" i="18"/>
  <c r="D123" i="18"/>
  <c r="T123" i="18" s="1"/>
  <c r="C123" i="18"/>
  <c r="S122" i="18"/>
  <c r="R122" i="18"/>
  <c r="D122" i="18"/>
  <c r="T122" i="18" s="1"/>
  <c r="C122" i="18"/>
  <c r="S121" i="18"/>
  <c r="R121" i="18"/>
  <c r="D121" i="18"/>
  <c r="T121" i="18" s="1"/>
  <c r="C121" i="18"/>
  <c r="S120" i="18"/>
  <c r="R120" i="18"/>
  <c r="D120" i="18"/>
  <c r="T120" i="18" s="1"/>
  <c r="C120" i="18"/>
  <c r="S119" i="18"/>
  <c r="R119" i="18"/>
  <c r="D119" i="18"/>
  <c r="T119" i="18" s="1"/>
  <c r="C119" i="18"/>
  <c r="S118" i="18"/>
  <c r="R118" i="18"/>
  <c r="D118" i="18"/>
  <c r="T118" i="18" s="1"/>
  <c r="C118" i="18"/>
  <c r="S112" i="18"/>
  <c r="P112" i="18"/>
  <c r="O112" i="18"/>
  <c r="N112" i="18"/>
  <c r="M112" i="18"/>
  <c r="L112" i="18"/>
  <c r="K112" i="18"/>
  <c r="J112" i="18"/>
  <c r="H112" i="18"/>
  <c r="S111" i="18"/>
  <c r="R111" i="18"/>
  <c r="P111" i="18"/>
  <c r="D111" i="18"/>
  <c r="T111" i="18" s="1"/>
  <c r="C111" i="18"/>
  <c r="S110" i="18"/>
  <c r="R110" i="18"/>
  <c r="P110" i="18"/>
  <c r="D110" i="18"/>
  <c r="T110" i="18" s="1"/>
  <c r="C110" i="18"/>
  <c r="S109" i="18"/>
  <c r="R109" i="18"/>
  <c r="P109" i="18"/>
  <c r="D109" i="18"/>
  <c r="T109" i="18" s="1"/>
  <c r="C109" i="18"/>
  <c r="S108" i="18"/>
  <c r="R108" i="18"/>
  <c r="P108" i="18"/>
  <c r="D108" i="18"/>
  <c r="T108" i="18" s="1"/>
  <c r="C108" i="18"/>
  <c r="S107" i="18"/>
  <c r="R107" i="18"/>
  <c r="P107" i="18"/>
  <c r="D107" i="18"/>
  <c r="T107" i="18" s="1"/>
  <c r="C107" i="18"/>
  <c r="S106" i="18"/>
  <c r="R106" i="18"/>
  <c r="P106" i="18"/>
  <c r="D106" i="18"/>
  <c r="T106" i="18" s="1"/>
  <c r="C106" i="18"/>
  <c r="S105" i="18"/>
  <c r="R105" i="18"/>
  <c r="P105" i="18"/>
  <c r="D105" i="18"/>
  <c r="T105" i="18" s="1"/>
  <c r="C105" i="18"/>
  <c r="S104" i="18"/>
  <c r="R104" i="18"/>
  <c r="P104" i="18"/>
  <c r="D104" i="18"/>
  <c r="T104" i="18" s="1"/>
  <c r="C104" i="18"/>
  <c r="S103" i="18"/>
  <c r="R103" i="18"/>
  <c r="P103" i="18"/>
  <c r="D103" i="18"/>
  <c r="T103" i="18" s="1"/>
  <c r="C103" i="18"/>
  <c r="S102" i="18"/>
  <c r="R102" i="18"/>
  <c r="P102" i="18"/>
  <c r="D102" i="18"/>
  <c r="T102" i="18" s="1"/>
  <c r="C102" i="18"/>
  <c r="S101" i="18"/>
  <c r="R101" i="18"/>
  <c r="P101" i="18"/>
  <c r="D101" i="18"/>
  <c r="T101" i="18" s="1"/>
  <c r="C101" i="18"/>
  <c r="S100" i="18"/>
  <c r="R100" i="18"/>
  <c r="P100" i="18"/>
  <c r="D100" i="18"/>
  <c r="T100" i="18" s="1"/>
  <c r="C100" i="18"/>
  <c r="S99" i="18"/>
  <c r="R99" i="18"/>
  <c r="P99" i="18"/>
  <c r="D99" i="18"/>
  <c r="T99" i="18" s="1"/>
  <c r="C99" i="18"/>
  <c r="S98" i="18"/>
  <c r="R98" i="18"/>
  <c r="P98" i="18"/>
  <c r="D98" i="18"/>
  <c r="T98" i="18" s="1"/>
  <c r="C98" i="18"/>
  <c r="S97" i="18"/>
  <c r="R97" i="18"/>
  <c r="P97" i="18"/>
  <c r="D97" i="18"/>
  <c r="T97" i="18" s="1"/>
  <c r="C97" i="18"/>
  <c r="S90" i="18"/>
  <c r="P90" i="18"/>
  <c r="S89" i="18"/>
  <c r="R89" i="18"/>
  <c r="D89" i="18"/>
  <c r="T89" i="18" s="1"/>
  <c r="C89" i="18"/>
  <c r="S88" i="18"/>
  <c r="R88" i="18"/>
  <c r="D88" i="18"/>
  <c r="T88" i="18" s="1"/>
  <c r="C88" i="18"/>
  <c r="S87" i="18"/>
  <c r="R87" i="18"/>
  <c r="D87" i="18"/>
  <c r="T87" i="18" s="1"/>
  <c r="C87" i="18"/>
  <c r="S86" i="18"/>
  <c r="R86" i="18"/>
  <c r="D86" i="18"/>
  <c r="T86" i="18" s="1"/>
  <c r="C86" i="18"/>
  <c r="S85" i="18"/>
  <c r="R85" i="18"/>
  <c r="D85" i="18"/>
  <c r="T85" i="18" s="1"/>
  <c r="C85" i="18"/>
  <c r="S84" i="18"/>
  <c r="R84" i="18"/>
  <c r="D84" i="18"/>
  <c r="T84" i="18" s="1"/>
  <c r="C84" i="18"/>
  <c r="S83" i="18"/>
  <c r="R83" i="18"/>
  <c r="D83" i="18"/>
  <c r="T83" i="18" s="1"/>
  <c r="C83" i="18"/>
  <c r="S82" i="18"/>
  <c r="R82" i="18"/>
  <c r="D82" i="18"/>
  <c r="T82" i="18" s="1"/>
  <c r="C82" i="18"/>
  <c r="S81" i="18"/>
  <c r="R81" i="18"/>
  <c r="D81" i="18"/>
  <c r="T81" i="18" s="1"/>
  <c r="C81" i="18"/>
  <c r="S80" i="18"/>
  <c r="R80" i="18"/>
  <c r="D80" i="18"/>
  <c r="T80" i="18" s="1"/>
  <c r="C80" i="18"/>
  <c r="S79" i="18"/>
  <c r="R79" i="18"/>
  <c r="D79" i="18"/>
  <c r="T79" i="18" s="1"/>
  <c r="C79" i="18"/>
  <c r="S78" i="18"/>
  <c r="R78" i="18"/>
  <c r="D78" i="18"/>
  <c r="T78" i="18" s="1"/>
  <c r="C78" i="18"/>
  <c r="S77" i="18"/>
  <c r="R77" i="18"/>
  <c r="D77" i="18"/>
  <c r="T77" i="18" s="1"/>
  <c r="C77" i="18"/>
  <c r="S76" i="18"/>
  <c r="R76" i="18"/>
  <c r="D76" i="18"/>
  <c r="T76" i="18" s="1"/>
  <c r="C76" i="18"/>
  <c r="S75" i="18"/>
  <c r="R75" i="18"/>
  <c r="D75" i="18"/>
  <c r="T75" i="18" s="1"/>
  <c r="C75" i="18"/>
  <c r="S68" i="18"/>
  <c r="P68" i="18"/>
  <c r="U67" i="18"/>
  <c r="S67" i="18"/>
  <c r="R67" i="18"/>
  <c r="P67" i="18"/>
  <c r="D67" i="18"/>
  <c r="T67" i="18" s="1"/>
  <c r="C67" i="18"/>
  <c r="U66" i="18"/>
  <c r="S66" i="18"/>
  <c r="R66" i="18"/>
  <c r="P66" i="18"/>
  <c r="D66" i="18"/>
  <c r="T66" i="18" s="1"/>
  <c r="C66" i="18"/>
  <c r="U65" i="18"/>
  <c r="S65" i="18"/>
  <c r="R65" i="18"/>
  <c r="P65" i="18"/>
  <c r="D65" i="18"/>
  <c r="T65" i="18" s="1"/>
  <c r="C65" i="18"/>
  <c r="U64" i="18"/>
  <c r="S64" i="18"/>
  <c r="R64" i="18"/>
  <c r="P64" i="18"/>
  <c r="D64" i="18"/>
  <c r="T64" i="18" s="1"/>
  <c r="C64" i="18"/>
  <c r="U63" i="18"/>
  <c r="S63" i="18"/>
  <c r="R63" i="18"/>
  <c r="P63" i="18"/>
  <c r="D63" i="18"/>
  <c r="T63" i="18" s="1"/>
  <c r="C63" i="18"/>
  <c r="U62" i="18"/>
  <c r="S62" i="18"/>
  <c r="R62" i="18"/>
  <c r="P62" i="18"/>
  <c r="D62" i="18"/>
  <c r="T62" i="18" s="1"/>
  <c r="C62" i="18"/>
  <c r="U61" i="18"/>
  <c r="S61" i="18"/>
  <c r="R61" i="18"/>
  <c r="P61" i="18"/>
  <c r="D61" i="18"/>
  <c r="T61" i="18" s="1"/>
  <c r="C61" i="18"/>
  <c r="U60" i="18"/>
  <c r="S60" i="18"/>
  <c r="R60" i="18"/>
  <c r="P60" i="18"/>
  <c r="D60" i="18"/>
  <c r="T60" i="18" s="1"/>
  <c r="C60" i="18"/>
  <c r="U59" i="18"/>
  <c r="S59" i="18"/>
  <c r="R59" i="18"/>
  <c r="P59" i="18"/>
  <c r="D59" i="18"/>
  <c r="T59" i="18" s="1"/>
  <c r="C59" i="18"/>
  <c r="U58" i="18"/>
  <c r="S58" i="18"/>
  <c r="R58" i="18"/>
  <c r="P58" i="18"/>
  <c r="D58" i="18"/>
  <c r="T58" i="18" s="1"/>
  <c r="C58" i="18"/>
  <c r="U57" i="18"/>
  <c r="S57" i="18"/>
  <c r="R57" i="18"/>
  <c r="P57" i="18"/>
  <c r="D57" i="18"/>
  <c r="T57" i="18" s="1"/>
  <c r="C57" i="18"/>
  <c r="U56" i="18"/>
  <c r="S56" i="18"/>
  <c r="R56" i="18"/>
  <c r="P56" i="18"/>
  <c r="D56" i="18"/>
  <c r="T56" i="18" s="1"/>
  <c r="C56" i="18"/>
  <c r="U55" i="18"/>
  <c r="S55" i="18"/>
  <c r="R55" i="18"/>
  <c r="P55" i="18"/>
  <c r="D55" i="18"/>
  <c r="T55" i="18" s="1"/>
  <c r="C55" i="18"/>
  <c r="U54" i="18"/>
  <c r="S54" i="18"/>
  <c r="R54" i="18"/>
  <c r="P54" i="18"/>
  <c r="D54" i="18"/>
  <c r="T54" i="18" s="1"/>
  <c r="C54" i="18"/>
  <c r="U53" i="18"/>
  <c r="S53" i="18"/>
  <c r="R53" i="18"/>
  <c r="P53" i="18"/>
  <c r="D53" i="18"/>
  <c r="T53" i="18" s="1"/>
  <c r="C53" i="18"/>
  <c r="U52" i="18"/>
  <c r="S52" i="18"/>
  <c r="R52" i="18"/>
  <c r="P52" i="18"/>
  <c r="D52" i="18"/>
  <c r="T52" i="18" s="1"/>
  <c r="C52" i="18"/>
  <c r="U51" i="18"/>
  <c r="S51" i="18"/>
  <c r="R51" i="18"/>
  <c r="P51" i="18"/>
  <c r="D51" i="18"/>
  <c r="T51" i="18" s="1"/>
  <c r="C51" i="18"/>
  <c r="U50" i="18"/>
  <c r="S50" i="18"/>
  <c r="R50" i="18"/>
  <c r="P50" i="18"/>
  <c r="D50" i="18"/>
  <c r="T50" i="18" s="1"/>
  <c r="C50" i="18"/>
  <c r="U49" i="18"/>
  <c r="S49" i="18"/>
  <c r="R49" i="18"/>
  <c r="P49" i="18"/>
  <c r="D49" i="18"/>
  <c r="T49" i="18" s="1"/>
  <c r="C49" i="18"/>
  <c r="U48" i="18"/>
  <c r="S48" i="18"/>
  <c r="R48" i="18"/>
  <c r="P48" i="18"/>
  <c r="D48" i="18"/>
  <c r="T48" i="18" s="1"/>
  <c r="C48" i="18"/>
  <c r="S38" i="18"/>
  <c r="P38" i="18"/>
  <c r="O38" i="18"/>
  <c r="M38" i="18"/>
  <c r="K38" i="18"/>
  <c r="S37" i="18"/>
  <c r="R37" i="18"/>
  <c r="P37" i="18"/>
  <c r="O37" i="18"/>
  <c r="M37" i="18"/>
  <c r="K37" i="18"/>
  <c r="D37" i="18"/>
  <c r="T37" i="18" s="1"/>
  <c r="C37" i="18"/>
  <c r="S36" i="18"/>
  <c r="R36" i="18"/>
  <c r="P36" i="18"/>
  <c r="O36" i="18"/>
  <c r="M36" i="18"/>
  <c r="K36" i="18"/>
  <c r="D36" i="18"/>
  <c r="T36" i="18" s="1"/>
  <c r="C36" i="18"/>
  <c r="S35" i="18"/>
  <c r="R35" i="18"/>
  <c r="P35" i="18"/>
  <c r="O35" i="18"/>
  <c r="M35" i="18"/>
  <c r="K35" i="18"/>
  <c r="D35" i="18"/>
  <c r="T35" i="18" s="1"/>
  <c r="C35" i="18"/>
  <c r="S34" i="18"/>
  <c r="R34" i="18"/>
  <c r="P34" i="18"/>
  <c r="O34" i="18"/>
  <c r="M34" i="18"/>
  <c r="K34" i="18"/>
  <c r="D34" i="18"/>
  <c r="T34" i="18" s="1"/>
  <c r="C34" i="18"/>
  <c r="S33" i="18"/>
  <c r="R33" i="18"/>
  <c r="P33" i="18"/>
  <c r="O33" i="18"/>
  <c r="M33" i="18"/>
  <c r="K33" i="18"/>
  <c r="D33" i="18"/>
  <c r="T33" i="18" s="1"/>
  <c r="C33" i="18"/>
  <c r="S32" i="18"/>
  <c r="R32" i="18"/>
  <c r="P32" i="18"/>
  <c r="O32" i="18"/>
  <c r="M32" i="18"/>
  <c r="K32" i="18"/>
  <c r="D32" i="18"/>
  <c r="T32" i="18" s="1"/>
  <c r="C32" i="18"/>
  <c r="S31" i="18"/>
  <c r="R31" i="18"/>
  <c r="P31" i="18"/>
  <c r="O31" i="18"/>
  <c r="M31" i="18"/>
  <c r="K31" i="18"/>
  <c r="D31" i="18"/>
  <c r="T31" i="18" s="1"/>
  <c r="C31" i="18"/>
  <c r="S30" i="18"/>
  <c r="R30" i="18"/>
  <c r="P30" i="18"/>
  <c r="O30" i="18"/>
  <c r="M30" i="18"/>
  <c r="K30" i="18"/>
  <c r="D30" i="18"/>
  <c r="T30" i="18" s="1"/>
  <c r="C30" i="18"/>
  <c r="S29" i="18"/>
  <c r="R29" i="18"/>
  <c r="P29" i="18"/>
  <c r="O29" i="18"/>
  <c r="M29" i="18"/>
  <c r="K29" i="18"/>
  <c r="D29" i="18"/>
  <c r="T29" i="18" s="1"/>
  <c r="C29" i="18"/>
  <c r="S28" i="18"/>
  <c r="R28" i="18"/>
  <c r="P28" i="18"/>
  <c r="O28" i="18"/>
  <c r="M28" i="18"/>
  <c r="K28" i="18"/>
  <c r="D28" i="18"/>
  <c r="T28" i="18" s="1"/>
  <c r="C28" i="18"/>
  <c r="S27" i="18"/>
  <c r="R27" i="18"/>
  <c r="P27" i="18"/>
  <c r="O27" i="18"/>
  <c r="M27" i="18"/>
  <c r="K27" i="18"/>
  <c r="D27" i="18"/>
  <c r="T27" i="18" s="1"/>
  <c r="C27" i="18"/>
  <c r="S26" i="18"/>
  <c r="R26" i="18"/>
  <c r="P26" i="18"/>
  <c r="O26" i="18"/>
  <c r="M26" i="18"/>
  <c r="K26" i="18"/>
  <c r="D26" i="18"/>
  <c r="T26" i="18" s="1"/>
  <c r="C26" i="18"/>
  <c r="S25" i="18"/>
  <c r="R25" i="18"/>
  <c r="P25" i="18"/>
  <c r="O25" i="18"/>
  <c r="M25" i="18"/>
  <c r="K25" i="18"/>
  <c r="D25" i="18"/>
  <c r="T25" i="18" s="1"/>
  <c r="C25" i="18"/>
  <c r="S24" i="18"/>
  <c r="R24" i="18"/>
  <c r="P24" i="18"/>
  <c r="O24" i="18"/>
  <c r="M24" i="18"/>
  <c r="K24" i="18"/>
  <c r="D24" i="18"/>
  <c r="T24" i="18" s="1"/>
  <c r="C24" i="18"/>
  <c r="S23" i="18"/>
  <c r="R23" i="18"/>
  <c r="P23" i="18"/>
  <c r="O23" i="18"/>
  <c r="M23" i="18"/>
  <c r="K23" i="18"/>
  <c r="D23" i="18"/>
  <c r="T23" i="18" s="1"/>
  <c r="C23" i="18"/>
  <c r="S22" i="18"/>
  <c r="R22" i="18"/>
  <c r="P22" i="18"/>
  <c r="O22" i="18"/>
  <c r="M22" i="18"/>
  <c r="K22" i="18"/>
  <c r="D22" i="18"/>
  <c r="T22" i="18" s="1"/>
  <c r="C22" i="18"/>
  <c r="S21" i="18"/>
  <c r="R21" i="18"/>
  <c r="P21" i="18"/>
  <c r="O21" i="18"/>
  <c r="M21" i="18"/>
  <c r="K21" i="18"/>
  <c r="D21" i="18"/>
  <c r="T21" i="18" s="1"/>
  <c r="C21" i="18"/>
  <c r="S20" i="18"/>
  <c r="R20" i="18"/>
  <c r="P20" i="18"/>
  <c r="O20" i="18"/>
  <c r="M20" i="18"/>
  <c r="K20" i="18"/>
  <c r="D20" i="18"/>
  <c r="T20" i="18" s="1"/>
  <c r="C20" i="18"/>
  <c r="S19" i="18"/>
  <c r="R19" i="18"/>
  <c r="P19" i="18"/>
  <c r="O19" i="18"/>
  <c r="M19" i="18"/>
  <c r="K19" i="18"/>
  <c r="D19" i="18"/>
  <c r="T19" i="18" s="1"/>
  <c r="C19" i="18"/>
  <c r="S18" i="18"/>
  <c r="R18" i="18"/>
  <c r="P18" i="18"/>
  <c r="O18" i="18"/>
  <c r="M18" i="18"/>
  <c r="K18" i="18"/>
  <c r="D18" i="18"/>
  <c r="T18" i="18" s="1"/>
  <c r="C18" i="18"/>
  <c r="B454" i="1"/>
  <c r="B450" i="1"/>
  <c r="B449" i="1"/>
  <c r="B448" i="1"/>
  <c r="B447" i="1"/>
  <c r="T445" i="1"/>
  <c r="B444" i="1"/>
  <c r="T439" i="1"/>
  <c r="B439" i="1"/>
  <c r="T438" i="1"/>
  <c r="B438" i="1"/>
  <c r="T437" i="1"/>
  <c r="B437" i="1"/>
  <c r="T436" i="1"/>
  <c r="B436" i="1"/>
  <c r="T435" i="1"/>
  <c r="B435" i="1"/>
  <c r="T434" i="1"/>
  <c r="B434" i="1"/>
  <c r="B428" i="1"/>
  <c r="B421" i="1"/>
  <c r="B420" i="1"/>
  <c r="B418" i="1"/>
  <c r="T417" i="1" a="1"/>
  <c r="T417" i="1" s="1"/>
  <c r="B417" i="1"/>
  <c r="B416" i="1"/>
  <c r="T428" i="1"/>
  <c r="P355" i="1"/>
  <c r="T421" i="1" s="1"/>
  <c r="R354" i="1"/>
  <c r="R318" i="1"/>
  <c r="R317" i="1"/>
  <c r="R316" i="1"/>
  <c r="R315" i="1"/>
  <c r="R314" i="1"/>
  <c r="R313" i="1"/>
  <c r="R312" i="1"/>
  <c r="R311" i="1"/>
  <c r="R310" i="1"/>
  <c r="R309" i="1"/>
  <c r="R308" i="1"/>
  <c r="R307" i="1"/>
  <c r="T307" i="1" s="1"/>
  <c r="R306" i="1"/>
  <c r="T306" i="1" s="1"/>
  <c r="R305" i="1"/>
  <c r="T305" i="1" s="1"/>
  <c r="P298" i="1"/>
  <c r="T420" i="1" s="1"/>
  <c r="R297" i="1"/>
  <c r="R261" i="1"/>
  <c r="R260" i="1"/>
  <c r="R259" i="1"/>
  <c r="R258" i="1"/>
  <c r="R257" i="1"/>
  <c r="R256" i="1"/>
  <c r="R255" i="1"/>
  <c r="R254" i="1"/>
  <c r="R253" i="1"/>
  <c r="R252" i="1"/>
  <c r="R251" i="1"/>
  <c r="R250" i="1"/>
  <c r="R249" i="1"/>
  <c r="R248" i="1"/>
  <c r="S248" i="1" s="1"/>
  <c r="O242" i="1"/>
  <c r="N242" i="1"/>
  <c r="M242" i="1"/>
  <c r="L242" i="1"/>
  <c r="K242" i="1"/>
  <c r="J242" i="1"/>
  <c r="H242" i="1"/>
  <c r="R241" i="1"/>
  <c r="P241" i="1"/>
  <c r="R205" i="1"/>
  <c r="P205" i="1"/>
  <c r="R204" i="1"/>
  <c r="P204" i="1"/>
  <c r="R203" i="1"/>
  <c r="S203" i="1" s="1"/>
  <c r="P203" i="1"/>
  <c r="R202" i="1"/>
  <c r="S202" i="1" s="1"/>
  <c r="P202" i="1"/>
  <c r="R201" i="1"/>
  <c r="P201" i="1"/>
  <c r="R200" i="1"/>
  <c r="P200" i="1"/>
  <c r="R199" i="1"/>
  <c r="P199" i="1"/>
  <c r="R198" i="1"/>
  <c r="P198" i="1"/>
  <c r="R197" i="1"/>
  <c r="P197" i="1"/>
  <c r="R196" i="1"/>
  <c r="P196" i="1"/>
  <c r="R195" i="1"/>
  <c r="S195" i="1" s="1"/>
  <c r="P195" i="1"/>
  <c r="R194" i="1"/>
  <c r="S194" i="1" s="1"/>
  <c r="P194" i="1"/>
  <c r="R193" i="1"/>
  <c r="P193" i="1"/>
  <c r="R192" i="1"/>
  <c r="P192" i="1"/>
  <c r="P185" i="1"/>
  <c r="T418" i="1" s="1"/>
  <c r="R184" i="1"/>
  <c r="R148" i="1"/>
  <c r="R147" i="1"/>
  <c r="R146" i="1"/>
  <c r="R145" i="1"/>
  <c r="R144" i="1"/>
  <c r="R143" i="1"/>
  <c r="R142" i="1"/>
  <c r="R141" i="1"/>
  <c r="R140" i="1"/>
  <c r="R139" i="1"/>
  <c r="R138" i="1"/>
  <c r="R137" i="1"/>
  <c r="R136" i="1"/>
  <c r="T136" i="1" s="1"/>
  <c r="R135" i="1"/>
  <c r="S135" i="1" s="1"/>
  <c r="U127" i="1"/>
  <c r="R127" i="1"/>
  <c r="U96" i="1"/>
  <c r="R96" i="1"/>
  <c r="U95" i="1"/>
  <c r="R95" i="1"/>
  <c r="U94" i="1"/>
  <c r="R94" i="1"/>
  <c r="S94" i="1" s="1"/>
  <c r="U93" i="1"/>
  <c r="R93" i="1"/>
  <c r="U92" i="1"/>
  <c r="R92" i="1"/>
  <c r="S92" i="1" s="1"/>
  <c r="U91" i="1"/>
  <c r="R91" i="1"/>
  <c r="U90" i="1"/>
  <c r="R90" i="1"/>
  <c r="U89" i="1"/>
  <c r="R89" i="1"/>
  <c r="U88" i="1"/>
  <c r="R88" i="1"/>
  <c r="U87" i="1"/>
  <c r="R87" i="1"/>
  <c r="U86" i="1"/>
  <c r="R86" i="1"/>
  <c r="S86" i="1" s="1"/>
  <c r="U85" i="1"/>
  <c r="R85" i="1"/>
  <c r="U84" i="1"/>
  <c r="R84" i="1"/>
  <c r="S84" i="1" s="1"/>
  <c r="U83" i="1"/>
  <c r="R83" i="1"/>
  <c r="U82" i="1"/>
  <c r="R82" i="1"/>
  <c r="U81" i="1"/>
  <c r="R81" i="1"/>
  <c r="U80" i="1"/>
  <c r="R80" i="1"/>
  <c r="S80" i="1" s="1"/>
  <c r="U79" i="1"/>
  <c r="R79" i="1"/>
  <c r="R78" i="1"/>
  <c r="R67" i="1"/>
  <c r="K67" i="1"/>
  <c r="M67" i="1" s="1"/>
  <c r="R36" i="1"/>
  <c r="K36" i="1"/>
  <c r="M36" i="1" s="1"/>
  <c r="R35" i="1"/>
  <c r="K35" i="1"/>
  <c r="M35" i="1" s="1"/>
  <c r="O35" i="1" s="1"/>
  <c r="R34" i="1"/>
  <c r="K34" i="1"/>
  <c r="M34" i="1" s="1"/>
  <c r="R33" i="1"/>
  <c r="K33" i="1"/>
  <c r="M33" i="1" s="1"/>
  <c r="O33" i="1" s="1"/>
  <c r="R32" i="1"/>
  <c r="K32" i="1"/>
  <c r="M32" i="1" s="1"/>
  <c r="R31" i="1"/>
  <c r="K31" i="1"/>
  <c r="M31" i="1" s="1"/>
  <c r="O31" i="1" s="1"/>
  <c r="P31" i="1" s="1"/>
  <c r="R30" i="1"/>
  <c r="K30" i="1"/>
  <c r="M30" i="1" s="1"/>
  <c r="R29" i="1"/>
  <c r="K29" i="1"/>
  <c r="M29" i="1" s="1"/>
  <c r="R28" i="1"/>
  <c r="K28" i="1"/>
  <c r="M28" i="1" s="1"/>
  <c r="R27" i="1"/>
  <c r="K27" i="1"/>
  <c r="M27" i="1" s="1"/>
  <c r="R26" i="1"/>
  <c r="K26" i="1"/>
  <c r="M26" i="1" s="1"/>
  <c r="R25" i="1"/>
  <c r="K25" i="1"/>
  <c r="M25" i="1" s="1"/>
  <c r="O25" i="1" s="1"/>
  <c r="R24" i="1"/>
  <c r="K24" i="1"/>
  <c r="M24" i="1" s="1"/>
  <c r="R23" i="1"/>
  <c r="K23" i="1"/>
  <c r="M23" i="1" s="1"/>
  <c r="R22" i="1"/>
  <c r="K22" i="1"/>
  <c r="M22" i="1" s="1"/>
  <c r="R21" i="1"/>
  <c r="K21" i="1"/>
  <c r="M21" i="1" s="1"/>
  <c r="R20" i="1"/>
  <c r="K20" i="1"/>
  <c r="M20" i="1" s="1"/>
  <c r="K19" i="1"/>
  <c r="M19" i="1" s="1"/>
  <c r="K18" i="1"/>
  <c r="M18" i="1" s="1"/>
  <c r="O18" i="1" s="1"/>
  <c r="T248" i="1" l="1"/>
  <c r="T79" i="1"/>
  <c r="S78" i="1"/>
  <c r="T78" i="1"/>
  <c r="T135" i="1"/>
  <c r="T192" i="1"/>
  <c r="T193" i="1"/>
  <c r="Q66" i="15"/>
  <c r="Q289" i="15" s="1"/>
  <c r="S139" i="1"/>
  <c r="S255" i="1"/>
  <c r="S312" i="1"/>
  <c r="S140" i="1"/>
  <c r="S148" i="1"/>
  <c r="S198" i="1"/>
  <c r="S241" i="1"/>
  <c r="S256" i="1"/>
  <c r="S313" i="1"/>
  <c r="S147" i="1"/>
  <c r="S127" i="1"/>
  <c r="S257" i="1"/>
  <c r="S314" i="1"/>
  <c r="S85" i="1"/>
  <c r="S141" i="1"/>
  <c r="S315" i="1"/>
  <c r="S96" i="1"/>
  <c r="S81" i="1"/>
  <c r="S89" i="1"/>
  <c r="S184" i="1"/>
  <c r="S142" i="1"/>
  <c r="S199" i="1"/>
  <c r="S250" i="1"/>
  <c r="S307" i="1"/>
  <c r="S82" i="1"/>
  <c r="S90" i="1"/>
  <c r="S143" i="1"/>
  <c r="S251" i="1"/>
  <c r="S259" i="1"/>
  <c r="S308" i="1"/>
  <c r="S316" i="1"/>
  <c r="S88" i="1"/>
  <c r="S93" i="1"/>
  <c r="S258" i="1"/>
  <c r="S144" i="1"/>
  <c r="S196" i="1"/>
  <c r="S200" i="1"/>
  <c r="S204" i="1"/>
  <c r="S252" i="1"/>
  <c r="S260" i="1"/>
  <c r="S309" i="1"/>
  <c r="S317" i="1"/>
  <c r="S83" i="1"/>
  <c r="S87" i="1"/>
  <c r="S91" i="1"/>
  <c r="S95" i="1"/>
  <c r="S145" i="1"/>
  <c r="S253" i="1"/>
  <c r="S261" i="1"/>
  <c r="S310" i="1"/>
  <c r="S318" i="1"/>
  <c r="S138" i="1"/>
  <c r="S146" i="1"/>
  <c r="S197" i="1"/>
  <c r="S201" i="1"/>
  <c r="S205" i="1"/>
  <c r="S254" i="1"/>
  <c r="S297" i="1"/>
  <c r="S311" i="1"/>
  <c r="S354" i="1"/>
  <c r="S79" i="1"/>
  <c r="S136" i="1"/>
  <c r="S137" i="1"/>
  <c r="S192" i="1"/>
  <c r="S193" i="1"/>
  <c r="S249" i="1"/>
  <c r="S306" i="1"/>
  <c r="S305" i="1"/>
  <c r="U305" i="1" s="1"/>
  <c r="V305" i="1" s="1"/>
  <c r="W305" i="1" s="1"/>
  <c r="N66" i="15"/>
  <c r="V408" i="1"/>
  <c r="V404" i="1"/>
  <c r="V399" i="1"/>
  <c r="V407" i="1"/>
  <c r="V403" i="1"/>
  <c r="V398" i="1"/>
  <c r="V406" i="1"/>
  <c r="V402" i="1"/>
  <c r="V405" i="1"/>
  <c r="V401" i="1"/>
  <c r="V397" i="1"/>
  <c r="V393" i="1"/>
  <c r="V388" i="1"/>
  <c r="V384" i="1"/>
  <c r="V396" i="1"/>
  <c r="V392" i="1"/>
  <c r="V387" i="1"/>
  <c r="V383" i="1"/>
  <c r="V395" i="1"/>
  <c r="V390" i="1"/>
  <c r="V386" i="1"/>
  <c r="V381" i="1"/>
  <c r="V394" i="1"/>
  <c r="V389" i="1"/>
  <c r="V385" i="1"/>
  <c r="V380" i="1"/>
  <c r="V379" i="1"/>
  <c r="V375" i="1"/>
  <c r="V378" i="1"/>
  <c r="V374" i="1"/>
  <c r="V377" i="1"/>
  <c r="V372" i="1"/>
  <c r="V376" i="1"/>
  <c r="V371" i="1"/>
  <c r="T440" i="1"/>
  <c r="V369" i="1"/>
  <c r="V361" i="1"/>
  <c r="V411" i="1" s="1"/>
  <c r="V370" i="1"/>
  <c r="T90" i="18"/>
  <c r="T68" i="18"/>
  <c r="T133" i="18"/>
  <c r="T155" i="18"/>
  <c r="T38" i="18"/>
  <c r="T112" i="18"/>
  <c r="O24" i="1"/>
  <c r="P24" i="1" s="1"/>
  <c r="O23" i="1"/>
  <c r="P23" i="1" s="1"/>
  <c r="P242" i="1"/>
  <c r="T419" i="1" s="1"/>
  <c r="V366" i="1"/>
  <c r="M68" i="1"/>
  <c r="O28" i="1"/>
  <c r="P28" i="1" s="1"/>
  <c r="O30" i="1"/>
  <c r="P30" i="1" s="1"/>
  <c r="O20" i="1"/>
  <c r="P20" i="1" s="1"/>
  <c r="O22" i="1"/>
  <c r="P22" i="1" s="1"/>
  <c r="O32" i="1"/>
  <c r="P32" i="1" s="1"/>
  <c r="O21" i="1"/>
  <c r="P21" i="1" s="1"/>
  <c r="O26" i="1"/>
  <c r="P26" i="1" s="1"/>
  <c r="O34" i="1"/>
  <c r="P34" i="1" s="1"/>
  <c r="O67" i="1"/>
  <c r="P67" i="1" s="1"/>
  <c r="O36" i="1"/>
  <c r="P36" i="1" s="1"/>
  <c r="O29" i="1"/>
  <c r="P29" i="1" s="1"/>
  <c r="K68" i="1"/>
  <c r="P25" i="1"/>
  <c r="P33" i="1"/>
  <c r="O19" i="1"/>
  <c r="P19" i="1" s="1"/>
  <c r="T19" i="1" s="1"/>
  <c r="O27" i="1"/>
  <c r="P27" i="1" s="1"/>
  <c r="P35" i="1"/>
  <c r="V362" i="1"/>
  <c r="V367" i="1"/>
  <c r="V410" i="1"/>
  <c r="V363" i="1"/>
  <c r="V368" i="1"/>
  <c r="V365" i="1"/>
  <c r="T447" i="1" l="1"/>
  <c r="T451" i="1" s="1"/>
  <c r="T455" i="1" s="1"/>
  <c r="S19" i="1"/>
  <c r="S20" i="1"/>
  <c r="S185" i="1"/>
  <c r="S355" i="1"/>
  <c r="S128" i="1"/>
  <c r="S298" i="1"/>
  <c r="T298" i="1"/>
  <c r="T424" i="1" s="1"/>
  <c r="Q293" i="15"/>
  <c r="Q298" i="15" s="1"/>
  <c r="T184" i="18"/>
  <c r="T192" i="18" s="1"/>
  <c r="T189" i="18"/>
  <c r="T443" i="1"/>
  <c r="T185" i="1"/>
  <c r="S242" i="1"/>
  <c r="T355" i="1"/>
  <c r="O68" i="1"/>
  <c r="P68" i="1" s="1"/>
  <c r="T416" i="1" s="1"/>
  <c r="T422" i="1" s="1"/>
  <c r="T242" i="1"/>
  <c r="T128" i="1"/>
  <c r="U78" i="1"/>
  <c r="V78" i="1" s="1"/>
  <c r="W78" i="1" s="1"/>
  <c r="P18" i="1"/>
  <c r="S18" i="1" l="1"/>
  <c r="T18" i="1"/>
  <c r="S68" i="1"/>
  <c r="T430" i="1" s="1" a="1"/>
  <c r="T430" i="1" s="1"/>
  <c r="T68" i="1" l="1"/>
  <c r="T431" i="1" s="1"/>
  <c r="T426" i="1" l="1"/>
  <c r="T458"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<sst xmlns="http://schemas.openxmlformats.org/spreadsheetml/2006/main" count="881" uniqueCount="453">
  <si>
    <t xml:space="preserve">Dossiernummer Project: </t>
  </si>
  <si>
    <t>Titel project:</t>
  </si>
  <si>
    <t xml:space="preserve">Aantal maanden looptijd project: </t>
  </si>
  <si>
    <t>nr</t>
  </si>
  <si>
    <t>Functie</t>
  </si>
  <si>
    <t>Schaal</t>
  </si>
  <si>
    <t>Salariskosten</t>
  </si>
  <si>
    <t>Totaal</t>
  </si>
  <si>
    <t xml:space="preserve"> </t>
  </si>
  <si>
    <t>Omschrijving</t>
  </si>
  <si>
    <t xml:space="preserve">Totaal </t>
  </si>
  <si>
    <t>Kostenpost</t>
  </si>
  <si>
    <t>Totaal (€)</t>
  </si>
  <si>
    <t>Totale lasten</t>
  </si>
  <si>
    <t>Minus:</t>
  </si>
  <si>
    <t xml:space="preserve">Aan te vragen subsidie bij ZonMw </t>
  </si>
  <si>
    <t>Naam:</t>
  </si>
  <si>
    <t>Functie:</t>
  </si>
  <si>
    <t>Tel.nr.:</t>
  </si>
  <si>
    <t>E-mailadres:</t>
  </si>
  <si>
    <t>Datum:</t>
  </si>
  <si>
    <t>1.b Personele Kosten (op basis van door ZonMw goedgekeurde tarieven )</t>
  </si>
  <si>
    <t>4. Implementatiekosten (gespecificeerd)</t>
  </si>
  <si>
    <t>7. Toelichting projectbegroting</t>
  </si>
  <si>
    <t>Tot de personele kosten worden gerekend:</t>
  </si>
  <si>
    <t>Materiële kosten</t>
  </si>
  <si>
    <t>Implementatiekosten</t>
  </si>
  <si>
    <r>
      <t>1</t>
    </r>
    <r>
      <rPr>
        <vertAlign val="superscript"/>
        <sz val="10"/>
        <color theme="1"/>
        <rFont val="Arial"/>
        <family val="2"/>
      </rPr>
      <t>e</t>
    </r>
    <r>
      <rPr>
        <sz val="10"/>
        <color theme="1"/>
        <rFont val="Arial"/>
        <family val="2"/>
      </rPr>
      <t xml:space="preserve"> jaar - 40%;</t>
    </r>
  </si>
  <si>
    <r>
      <t>2</t>
    </r>
    <r>
      <rPr>
        <vertAlign val="superscript"/>
        <sz val="10"/>
        <color theme="1"/>
        <rFont val="Arial"/>
        <family val="2"/>
      </rPr>
      <t>e</t>
    </r>
    <r>
      <rPr>
        <sz val="10"/>
        <color theme="1"/>
        <rFont val="Arial"/>
        <family val="2"/>
      </rPr>
      <t xml:space="preserve"> jaar - 30%;</t>
    </r>
  </si>
  <si>
    <r>
      <t>3</t>
    </r>
    <r>
      <rPr>
        <vertAlign val="superscript"/>
        <sz val="10"/>
        <color theme="1"/>
        <rFont val="Arial"/>
        <family val="2"/>
      </rPr>
      <t>e</t>
    </r>
    <r>
      <rPr>
        <sz val="10"/>
        <color theme="1"/>
        <rFont val="Arial"/>
        <family val="2"/>
      </rPr>
      <t xml:space="preserve"> jaar - 20%;</t>
    </r>
  </si>
  <si>
    <r>
      <t>4</t>
    </r>
    <r>
      <rPr>
        <vertAlign val="superscript"/>
        <sz val="10"/>
        <color theme="1"/>
        <rFont val="Arial"/>
        <family val="2"/>
      </rPr>
      <t>e</t>
    </r>
    <r>
      <rPr>
        <sz val="10"/>
        <color theme="1"/>
        <rFont val="Arial"/>
        <family val="2"/>
      </rPr>
      <t xml:space="preserve"> jaar - 10%.</t>
    </r>
  </si>
  <si>
    <t>lineaire afschrijving in 5 jaar (20% per jaar).</t>
  </si>
  <si>
    <t>Tot de overige kosten worden gerekend: kosten zoals het uitbesteden van analysewerkzaamheden, juridische advisering, eventuele marketingadviezen, media-adviezen en mediakosten publiciteitscampagnes.</t>
  </si>
  <si>
    <t xml:space="preserve">Omschrijving </t>
  </si>
  <si>
    <t>6. Bijdragen van eigen instelling c.q. derden</t>
  </si>
  <si>
    <t>3. Apparatuurkosten (gespecificeerd)</t>
  </si>
  <si>
    <t>Begroting voor subsidie-aanvragen ZonMw</t>
  </si>
  <si>
    <t>Format voor overige instellingen</t>
  </si>
  <si>
    <t>www.zonmw.nl/nl/subsidies/voorwaarden-en-financien/</t>
  </si>
  <si>
    <t>1.a Personele kosten (op basis van inschaling)</t>
  </si>
  <si>
    <t>Bruto maandsalaris</t>
  </si>
  <si>
    <t>% fte inzet</t>
  </si>
  <si>
    <t>Aantal maanden</t>
  </si>
  <si>
    <t>Opslag % overhead</t>
  </si>
  <si>
    <t>Bedrag overhead</t>
  </si>
  <si>
    <t xml:space="preserve">Een aantal instellingen heeft van ZonMw toestemming gekregen om op basis van tarieven een projectbegroting op te stellen. De tarieven van deze instellingen dienen jaarlijks voor goedkeuring aan ZonMw te worden voorgelegd. </t>
  </si>
  <si>
    <t>Tarief per uur/dagdeel</t>
  </si>
  <si>
    <t>Aantal uren/dagdelen</t>
  </si>
  <si>
    <t>2. Materiële kosten (gespecificeerd)</t>
  </si>
  <si>
    <t>Investerings bedrag
(€)</t>
  </si>
  <si>
    <t>Afschrijving 
jaar 1
(€)</t>
  </si>
  <si>
    <t>Bruto salaris-kosten incl 40% 
sociale lasten</t>
  </si>
  <si>
    <t>Afschrijving 
jaar 2
(€)</t>
  </si>
  <si>
    <t>Afschrijving 
jaar 3
(€)</t>
  </si>
  <si>
    <t>Afschrijving 
jaar 4
(€)</t>
  </si>
  <si>
    <t>Afschrijving 
jaar 5
(€)</t>
  </si>
  <si>
    <t>Totaal afschrijvingen projectperiode</t>
  </si>
  <si>
    <t>5. Overige kosten (gespecificeerd)</t>
  </si>
  <si>
    <t>ZonMw budget overzicht</t>
  </si>
  <si>
    <t>ontvangende instelling:</t>
  </si>
  <si>
    <t>Alvorens u deze begroting invult, verzoeken wij u kennis te nemen van de toelichting op het tabblad 'Voorwaarden overige instellingen' en van het document 'Algemene Subsidiebepalingen per 1 juli 2013'.</t>
  </si>
  <si>
    <t>Dit document vindt u op de ZonMw website:</t>
  </si>
  <si>
    <t>Hoofdaanvrager:</t>
  </si>
  <si>
    <t>Financieel verantwoordelijke 
ontvangende instelling:</t>
  </si>
  <si>
    <t>Naam Organisatie</t>
  </si>
  <si>
    <t>Organisatie-type</t>
  </si>
  <si>
    <t>Toegestaan opslagpercentage</t>
  </si>
  <si>
    <t>Totaal (incl opslag)</t>
  </si>
  <si>
    <t>SUBTOTAAL</t>
  </si>
  <si>
    <t>Organisatietype</t>
  </si>
  <si>
    <t>Opslag-percentage</t>
  </si>
  <si>
    <t>(Sub)Totaal</t>
  </si>
  <si>
    <t>Subsidie-bedrag</t>
  </si>
  <si>
    <t>(sub)Totaal (€)</t>
  </si>
  <si>
    <t>(Sub)Totaal (€)</t>
  </si>
  <si>
    <t>A</t>
  </si>
  <si>
    <t>Zorg dat u bekend bent met de specifieke callvoorwaarden</t>
  </si>
  <si>
    <t>B</t>
  </si>
  <si>
    <t>Let op: enkel de gele cellen zijn te bewerken, de blauwe cellen zijn vergrendeld / verborgen.</t>
  </si>
  <si>
    <t>C</t>
  </si>
  <si>
    <t xml:space="preserve">Vul de functie/naam in bij de personeelskosten in. Gebruik hiervoor 1 regel per functie. Indien er niet voldoende regels zijn, combineer dan functies met dezelfde looptijd. </t>
  </si>
  <si>
    <t>Deel 1b - gebaseerd op een uurtarief (de tariefcalculatie moet acceptabel, redelijk en billijk zijn. De calculatie moet door ZonMw goedgekeurd zijn)</t>
  </si>
  <si>
    <t>E</t>
  </si>
  <si>
    <t>F</t>
  </si>
  <si>
    <t>G</t>
  </si>
  <si>
    <t>K</t>
  </si>
  <si>
    <t>L</t>
  </si>
  <si>
    <t>Overige kosten</t>
  </si>
  <si>
    <t>M</t>
  </si>
  <si>
    <t>Extra toelichtenveld in budget</t>
  </si>
  <si>
    <t>Eventuele additionele toelichtingen of verklaringen kunnen hier geplaatst worden.</t>
  </si>
  <si>
    <t>Controleer of de calculaties correct zijn.</t>
  </si>
  <si>
    <t>zo niet, controleer of alle gespecificeerde kosten gelinkt zijn aan een deelnemende partij of niet en pas aan indien nodig.</t>
  </si>
  <si>
    <t>Afronden van de begroting</t>
  </si>
  <si>
    <t>Vul de gevraagde contactgegevens in, zodat ZonMw medewerkers contact op kunnen nemen indien er vragen/opmerkingen zijn.</t>
  </si>
  <si>
    <t>Vul op dit tabblad alle deelnemende organisaties in.</t>
  </si>
  <si>
    <t xml:space="preserve">Vul het brutosalaris, de FTE-inzet, het aantal maanden en het opslagpercentage voor de Overhead in. Let op dat bij iedere regel het onderzoekstype </t>
  </si>
  <si>
    <t>moet worden geselecteerd uit het dropdown-menu</t>
  </si>
  <si>
    <t>Vul deel 1a en/ of deel 1b in.</t>
  </si>
  <si>
    <r>
      <t xml:space="preserve">Hierna kan de begroting ingevuld worden; zie hiervoor "onderdeel C". Let er op dat op </t>
    </r>
    <r>
      <rPr>
        <b/>
        <u/>
        <sz val="10"/>
        <color theme="1"/>
        <rFont val="Arial"/>
        <family val="2"/>
      </rPr>
      <t>iedere individuele</t>
    </r>
    <r>
      <rPr>
        <sz val="10"/>
        <color theme="1"/>
        <rFont val="Arial"/>
        <family val="2"/>
      </rPr>
      <t xml:space="preserve"> regel, de naam van de organisatie en het onderzoekstype moet worden ingevuld </t>
    </r>
  </si>
  <si>
    <r>
      <t xml:space="preserve">om het subsidiepercentage te berekenen. Wordt dit </t>
    </r>
    <r>
      <rPr>
        <b/>
        <sz val="10"/>
        <color theme="1"/>
        <rFont val="Arial"/>
        <family val="2"/>
      </rPr>
      <t>NIET</t>
    </r>
    <r>
      <rPr>
        <sz val="10"/>
        <color theme="1"/>
        <rFont val="Arial"/>
        <family val="2"/>
      </rPr>
      <t xml:space="preserve"> ingevuld, dan wordt het bedrag automatisch op </t>
    </r>
    <r>
      <rPr>
        <b/>
        <sz val="10"/>
        <color theme="1"/>
        <rFont val="Arial"/>
        <family val="2"/>
      </rPr>
      <t>EUR 0,00</t>
    </r>
    <r>
      <rPr>
        <sz val="10"/>
        <color theme="1"/>
        <rFont val="Arial"/>
        <family val="2"/>
      </rPr>
      <t xml:space="preserve"> gezet.</t>
    </r>
  </si>
  <si>
    <t>Selecteer uit het dropdown-menu de juiste organisatie (het bijbehorende organisatietype en opslagpercentage wordt automatisch ingevuld.</t>
  </si>
  <si>
    <t>Voeg een omschrijving van de vereiste materialen toe</t>
  </si>
  <si>
    <t>Selecteer uit het dropdown-menu het bijbehorende onderzoekstype</t>
  </si>
  <si>
    <t>Vul de naam / functie van het personeel in. Gebruik hiervoor 1 regel per functie / naam.</t>
  </si>
  <si>
    <t>Specificeer additionele details over de (project)activiteiten die het personeel gaat uitvoeren gedurende het project.</t>
  </si>
  <si>
    <t>Vul het uurtarief inclusief BTW (indien van toepassing) in.</t>
  </si>
  <si>
    <t>Specificeer het aantal uren dat aan het project gewerkt gaat worden door het personeelslid.</t>
  </si>
  <si>
    <t>Apparatuurkosten</t>
  </si>
  <si>
    <t>Voeg een omschrijving van de vereiste apparatuur toe</t>
  </si>
  <si>
    <t>Bereken het afschrijvingspercentage o.b.v. de subsidievoorwaarden</t>
  </si>
  <si>
    <t>H</t>
  </si>
  <si>
    <t>I</t>
  </si>
  <si>
    <t>J</t>
  </si>
  <si>
    <t>Bijdragen van eigen instelling c.q. derden</t>
  </si>
  <si>
    <t>Voeg een omschrijving toe</t>
  </si>
  <si>
    <t xml:space="preserve">Selecteer uit het dropdown-menu de juiste organisatie </t>
  </si>
  <si>
    <t>3. Apparatuurkosten en kosten dataverzameling(en) (gespecificeerd)</t>
  </si>
  <si>
    <t>Soort apparatuur of overige</t>
  </si>
  <si>
    <t>Netto winst</t>
  </si>
  <si>
    <t>Vennootschapsbelasting</t>
  </si>
  <si>
    <t>EBT bijzondere lasten/baten</t>
  </si>
  <si>
    <t>Bijzondere lasten en baten (baten met - aangeven)</t>
  </si>
  <si>
    <t>EBT</t>
  </si>
  <si>
    <t>Overige rentelasten/baten</t>
  </si>
  <si>
    <t>Eenmalig vaste opslag Innovatiekrediet</t>
  </si>
  <si>
    <t xml:space="preserve">Rentelast Innovatiekrediet </t>
  </si>
  <si>
    <t>EBIT</t>
  </si>
  <si>
    <t xml:space="preserve">Afschrijvingen </t>
  </si>
  <si>
    <t>Amortisatie</t>
  </si>
  <si>
    <t xml:space="preserve">EBITDA </t>
  </si>
  <si>
    <t>Overige</t>
  </si>
  <si>
    <t>Marketing &amp; verkoopkosten</t>
  </si>
  <si>
    <t>Huisvestingskosten</t>
  </si>
  <si>
    <t xml:space="preserve">Overige ontwikkelingsprojecten </t>
  </si>
  <si>
    <t>WBSO (negatief bedrag)</t>
  </si>
  <si>
    <t>R&amp;D algemeen</t>
  </si>
  <si>
    <t>Opslag loonkosten 50% bij werkelijk tarief (neg bedrag)</t>
  </si>
  <si>
    <t xml:space="preserve">Loonkosten </t>
  </si>
  <si>
    <t>IK-Project (kosten vallend binnen IK-projectbegroting)</t>
  </si>
  <si>
    <t>Aanvullende kosten</t>
  </si>
  <si>
    <t>Totaal bruto marge</t>
  </si>
  <si>
    <t>Opbrengsten subsidies […]</t>
  </si>
  <si>
    <t>Bruto marge overige omzet (licenties, royalties etc.)</t>
  </si>
  <si>
    <t>Bruto marge IK gerelateerde omzet/inkomsten</t>
  </si>
  <si>
    <t>Totaal kosten</t>
  </si>
  <si>
    <t>Kosten overige omzet</t>
  </si>
  <si>
    <t>IK kosten gerelateerde inkomsten (licenties, royalties etc.)</t>
  </si>
  <si>
    <t>IK inkoopkosten gerelateerde omzet (product)</t>
  </si>
  <si>
    <t>Totaal opbrengsten</t>
  </si>
  <si>
    <t>Overige omzet (niet IK gerelateerd)</t>
  </si>
  <si>
    <t>IK gerelateerde inkomsten (licenties, royalties etc.)</t>
  </si>
  <si>
    <t xml:space="preserve">IK gerelateerde omzet (product)                                     </t>
  </si>
  <si>
    <t>Totaal 6-10</t>
  </si>
  <si>
    <t>Jaar 10</t>
  </si>
  <si>
    <t>Jaar 9</t>
  </si>
  <si>
    <t>Jaar 8</t>
  </si>
  <si>
    <t>Jaar 7</t>
  </si>
  <si>
    <t>Jaar 6</t>
  </si>
  <si>
    <t>Jaar 5</t>
  </si>
  <si>
    <t>Totaal 1-4</t>
  </si>
  <si>
    <t>Q4-4</t>
  </si>
  <si>
    <t>Q3-4</t>
  </si>
  <si>
    <t>Q2-4</t>
  </si>
  <si>
    <t>Q1-4</t>
  </si>
  <si>
    <t>Q3-3</t>
  </si>
  <si>
    <t>Q2-3</t>
  </si>
  <si>
    <t>Q1-3</t>
  </si>
  <si>
    <t>Q4-2</t>
  </si>
  <si>
    <t>Q3-2</t>
  </si>
  <si>
    <t>Q2-2</t>
  </si>
  <si>
    <t>Q1-2</t>
  </si>
  <si>
    <t>Q4-1</t>
  </si>
  <si>
    <t>Q3-1</t>
  </si>
  <si>
    <t>Q2-1</t>
  </si>
  <si>
    <t>Q1-1</t>
  </si>
  <si>
    <t>Opbrengsten, directe kosten en bruto marge</t>
  </si>
  <si>
    <t>Jaar 4</t>
  </si>
  <si>
    <t>Jaar 3</t>
  </si>
  <si>
    <t>Jaar 2</t>
  </si>
  <si>
    <t>Jaar 1</t>
  </si>
  <si>
    <t>Jaar 0</t>
  </si>
  <si>
    <r>
      <t xml:space="preserve">Datum versie: </t>
    </r>
    <r>
      <rPr>
        <sz val="11"/>
        <color theme="8"/>
        <rFont val="Calibri"/>
        <family val="2"/>
        <scheme val="minor"/>
      </rPr>
      <t>dd/mm/jjjj</t>
    </r>
  </si>
  <si>
    <t xml:space="preserve">Commercialisatiefase </t>
  </si>
  <si>
    <t>Projectfase</t>
  </si>
  <si>
    <r>
      <t xml:space="preserve">Winst- en verliesrekening </t>
    </r>
    <r>
      <rPr>
        <b/>
        <sz val="12"/>
        <color theme="8"/>
        <rFont val="Calibri"/>
        <family val="2"/>
        <scheme val="minor"/>
      </rPr>
      <t>bedrijfsnaam</t>
    </r>
  </si>
  <si>
    <t>Eigen vermogen als % balanstotaal</t>
  </si>
  <si>
    <t>Mutatie netto-werkkapitaal</t>
  </si>
  <si>
    <t>Totaal netto-werkkapitaal</t>
  </si>
  <si>
    <t>Totaal werkkapitaal passief</t>
  </si>
  <si>
    <t>Overige schulden en overlopende passiva</t>
  </si>
  <si>
    <t xml:space="preserve">Loonbelasting en sociale lasten </t>
  </si>
  <si>
    <t>Crediteuren</t>
  </si>
  <si>
    <t>Totaal werkkapitaal actief</t>
  </si>
  <si>
    <t xml:space="preserve">Overige vorderingen </t>
  </si>
  <si>
    <t>Belastingen en sociale premies</t>
  </si>
  <si>
    <t>Debiteuren</t>
  </si>
  <si>
    <t>Voorraden</t>
  </si>
  <si>
    <t>Passiva totaal</t>
  </si>
  <si>
    <t>Totaal kort vreemd vermogen</t>
  </si>
  <si>
    <t>Overige schulden […]</t>
  </si>
  <si>
    <t>Handelscrediteuren</t>
  </si>
  <si>
    <t>Aflossingsdeel overige leningen (binnen 1 jr)</t>
  </si>
  <si>
    <t>Aflossingsdeel IK (binnen 1 jr)</t>
  </si>
  <si>
    <t>Bancair krediet […]</t>
  </si>
  <si>
    <t>Kort vreemd vermogen</t>
  </si>
  <si>
    <t>Totaal lang vreemd vermogen</t>
  </si>
  <si>
    <t>IK-krediet</t>
  </si>
  <si>
    <t xml:space="preserve">Overig </t>
  </si>
  <si>
    <t>Achtergestelde leningen + omschrijving</t>
  </si>
  <si>
    <t>Leningen + omschrijving</t>
  </si>
  <si>
    <t>Lang vreemd vermogen</t>
  </si>
  <si>
    <t>Totaal voorzieningen</t>
  </si>
  <si>
    <t>Belasting, pensioen en overige</t>
  </si>
  <si>
    <t>Voorzieningen</t>
  </si>
  <si>
    <t>Totaal eigen vermogen</t>
  </si>
  <si>
    <t>Reserves en resultaat afgelopen boekjaar</t>
  </si>
  <si>
    <t>Aandelenkapitaal, geplaatst en gestort</t>
  </si>
  <si>
    <t>Eigen vermogen</t>
  </si>
  <si>
    <t>Activa totaal</t>
  </si>
  <si>
    <t>Totaal vlottende activa</t>
  </si>
  <si>
    <t>Totaal kasmiddelen</t>
  </si>
  <si>
    <t>Kaspositie en Banksaldo</t>
  </si>
  <si>
    <t>Kasmiddelen</t>
  </si>
  <si>
    <t>Totaal vorderingen</t>
  </si>
  <si>
    <t>Overige vorderingen, overlopende activa en vordering groepsmaatschappij</t>
  </si>
  <si>
    <t>Handelsdebiteuren</t>
  </si>
  <si>
    <t>Vorderingen</t>
  </si>
  <si>
    <t>Totaal voorraden</t>
  </si>
  <si>
    <t>Grondstoffen, onderhanden werk, gereed product etc</t>
  </si>
  <si>
    <t>Totaal vaste activa</t>
  </si>
  <si>
    <t>Totaal financiele vaste activa</t>
  </si>
  <si>
    <t>Leningen u/g en overige lange termijn vorderingen</t>
  </si>
  <si>
    <t>Deelnemingen</t>
  </si>
  <si>
    <t>Financiele vaste activa</t>
  </si>
  <si>
    <t>Totaal materiele vaste activa</t>
  </si>
  <si>
    <t>Overige materiele activa</t>
  </si>
  <si>
    <t>Machines en inventaris</t>
  </si>
  <si>
    <t>Materiele vaste activa</t>
  </si>
  <si>
    <t>Totaal immateriele vaste activa</t>
  </si>
  <si>
    <t>Geactiveerde ontwikkelingskosten en overige</t>
  </si>
  <si>
    <t xml:space="preserve">Goodwill </t>
  </si>
  <si>
    <t>Immateriele vaste activa</t>
  </si>
  <si>
    <t xml:space="preserve">Jaar 1 </t>
  </si>
  <si>
    <t>Commercialisatiefase</t>
  </si>
  <si>
    <r>
      <t xml:space="preserve">Balans </t>
    </r>
    <r>
      <rPr>
        <b/>
        <sz val="12"/>
        <color theme="8"/>
        <rFont val="Calibri"/>
        <family val="2"/>
        <scheme val="minor"/>
      </rPr>
      <t>bedrijfsnaam</t>
    </r>
  </si>
  <si>
    <t>CHECK</t>
  </si>
  <si>
    <t>Mutatie liquide middelen</t>
  </si>
  <si>
    <t xml:space="preserve">Eindsaldo liquide middelen - kortlopende schulden </t>
  </si>
  <si>
    <t xml:space="preserve">Beginsaldo liquide middelen - kortlopende schulden </t>
  </si>
  <si>
    <t>Cashpositie einde periode</t>
  </si>
  <si>
    <t>Verandering cashpositie</t>
  </si>
  <si>
    <t>Totaal ontvangsten</t>
  </si>
  <si>
    <t xml:space="preserve">Overige </t>
  </si>
  <si>
    <t>Innovatiekrediet (% van projectbegroting)</t>
  </si>
  <si>
    <t xml:space="preserve">Equity investeringen </t>
  </si>
  <si>
    <t>Financieringsbronnen</t>
  </si>
  <si>
    <t>Cashflow tekort (-) of overschot</t>
  </si>
  <si>
    <t xml:space="preserve">Bijzondere lasten en baten </t>
  </si>
  <si>
    <t>Cashflow na investeringen</t>
  </si>
  <si>
    <t>Overige investeringen</t>
  </si>
  <si>
    <t>IK-investeringen buiten IK-begroting</t>
  </si>
  <si>
    <t>Cashflow na financiele verplichtingen</t>
  </si>
  <si>
    <t>Betaalde dividenden</t>
  </si>
  <si>
    <t>Reguliere aflossingen lening 2.e.v. […]</t>
  </si>
  <si>
    <t>Reguliere aflossingen lening 1 [….]</t>
  </si>
  <si>
    <t>Vergoeding IK (rente+vaste opslag)</t>
  </si>
  <si>
    <t>Aflossing IK  (tijdens projectfase niet mogelijk)</t>
  </si>
  <si>
    <t>Rente leningen (exclusief IK)</t>
  </si>
  <si>
    <t>Aangepaste inkomsten uit operaties</t>
  </si>
  <si>
    <t>Veranderingen voorzieningen</t>
  </si>
  <si>
    <t>Mutatie netto-werkkapitaal (rij 93 tabblad balans)</t>
  </si>
  <si>
    <t>Inkomsten uit operaties</t>
  </si>
  <si>
    <t>EBITDA</t>
  </si>
  <si>
    <t>Jaar  6</t>
  </si>
  <si>
    <t>Q4</t>
  </si>
  <si>
    <t>Q3</t>
  </si>
  <si>
    <t>Q2</t>
  </si>
  <si>
    <t>Q1</t>
  </si>
  <si>
    <r>
      <t xml:space="preserve">Liquiditeitsprognose </t>
    </r>
    <r>
      <rPr>
        <b/>
        <sz val="12"/>
        <color theme="8"/>
        <rFont val="Calibri"/>
        <family val="2"/>
        <scheme val="minor"/>
      </rPr>
      <t>bedrijfsnaam</t>
    </r>
  </si>
  <si>
    <t>Instructie</t>
  </si>
  <si>
    <t>Algemene toelichting</t>
  </si>
  <si>
    <t xml:space="preserve">Blauwe cijfers zijn invoervelden en zwarte cijfers resultaten uit het model. </t>
  </si>
  <si>
    <t>De grootheid van de getallen kan naar wens bepaald worden. Bijvoorbeeld EUR x 1.000 of alle getallen voluit geschreven als absolute waarde.</t>
  </si>
  <si>
    <t xml:space="preserve">Het volledige Excel-bestand is vrij aan te passen waar nodig. Bijvoorbeeld projectperiodes verwijderen/toevoegen afhankelijk van projectduur. </t>
  </si>
  <si>
    <r>
      <rPr>
        <b/>
        <i/>
        <sz val="11"/>
        <color theme="1"/>
        <rFont val="Calibri"/>
        <family val="2"/>
        <scheme val="minor"/>
      </rPr>
      <t>NB</t>
    </r>
    <r>
      <rPr>
        <i/>
        <sz val="11"/>
        <color theme="1"/>
        <rFont val="Calibri"/>
        <family val="2"/>
        <scheme val="minor"/>
      </rPr>
      <t xml:space="preserve"> Aan dit voorbeeld kunt u geen rechten ontlenen en wij staan niet in voor eventuele fouten in deze Excel inclusief de formules. De aanvrager is en blijft altijd verantwoordelijk voor het aanleveren van de juiste gegevens.</t>
    </r>
  </si>
  <si>
    <t>Nettowinst</t>
  </si>
  <si>
    <t>Af te dragen winstbelasting</t>
  </si>
  <si>
    <t>Winst voor belasting</t>
  </si>
  <si>
    <t>Netto rente lasten</t>
  </si>
  <si>
    <t>Winst voor rente en belasting</t>
  </si>
  <si>
    <t>Totale kosten</t>
  </si>
  <si>
    <t xml:space="preserve"> …</t>
  </si>
  <si>
    <t>Algemene kosten</t>
  </si>
  <si>
    <t>Vrijwilligersvergoedingen</t>
  </si>
  <si>
    <t>Verzekeringskosten</t>
  </si>
  <si>
    <t>Afschrijvingskosten</t>
  </si>
  <si>
    <t>Accountantskosten</t>
  </si>
  <si>
    <t>Kantoorkosten</t>
  </si>
  <si>
    <t>Onderhoudskosten</t>
  </si>
  <si>
    <t>Huisvestingskosten (gas/water/licht)</t>
  </si>
  <si>
    <t>Verkoopkosten</t>
  </si>
  <si>
    <t>Personeelskosten</t>
  </si>
  <si>
    <t>Kosten</t>
  </si>
  <si>
    <t>Brutowinst</t>
  </si>
  <si>
    <t>Inkoopwaarde van de omzet</t>
  </si>
  <si>
    <t>Omzet excl. btw</t>
  </si>
  <si>
    <t>Exploitatiebegroting excl. Btw</t>
  </si>
  <si>
    <t>Invulbaar voorbeeld exploitatiebegroting</t>
  </si>
  <si>
    <t>Onderzoekstypen</t>
  </si>
  <si>
    <t>Subsidiepercentage</t>
  </si>
  <si>
    <t>Soort organisatie</t>
  </si>
  <si>
    <t>aantal werknemers</t>
  </si>
  <si>
    <t>Omzet</t>
  </si>
  <si>
    <t>Balanstotaal</t>
  </si>
  <si>
    <t>Toegestaan opslag%</t>
  </si>
  <si>
    <t>Klein</t>
  </si>
  <si>
    <t>&lt; 50 mensen</t>
  </si>
  <si>
    <t>max. EUR 10 mln</t>
  </si>
  <si>
    <t>Middelgroot</t>
  </si>
  <si>
    <t>&lt; 250 mensen</t>
  </si>
  <si>
    <t>max. EUR 50 mln</t>
  </si>
  <si>
    <t>max. EUR 43 mln</t>
  </si>
  <si>
    <t>Art. 25 AGVV</t>
  </si>
  <si>
    <t>Economische Activiteit</t>
  </si>
  <si>
    <t>Ja</t>
  </si>
  <si>
    <t>Nee</t>
  </si>
  <si>
    <t>Groot</t>
  </si>
  <si>
    <t>&gt;250</t>
  </si>
  <si>
    <t>max. EUR</t>
  </si>
  <si>
    <t>max. EUR 43 mln+</t>
  </si>
  <si>
    <t>Onderzoekstype</t>
  </si>
  <si>
    <t>Subsidie op basis van:</t>
  </si>
  <si>
    <t>Daadwerkelijke samenwerking</t>
  </si>
  <si>
    <t>Kennisdisseminatie</t>
  </si>
  <si>
    <t>Steungebieden artikel 107, lid 3, punt c</t>
  </si>
  <si>
    <t>Steungebieden artikel 107, lid 3, punt a</t>
  </si>
  <si>
    <t>Artikel</t>
  </si>
  <si>
    <t>Artikel 25 AGVV</t>
  </si>
  <si>
    <t>Artikel 27 AGVV</t>
  </si>
  <si>
    <t>Subtotaal subsidiabele projectkosten</t>
  </si>
  <si>
    <t>Subsidie o.b.v. projectkosten</t>
  </si>
  <si>
    <t>Additionele opslag:</t>
  </si>
  <si>
    <t>Opslag o.b.v. AGVV artikel</t>
  </si>
  <si>
    <t>NFU</t>
  </si>
  <si>
    <t>VSNU</t>
  </si>
  <si>
    <t>Promovendi</t>
  </si>
  <si>
    <t>Sr. Wetensch. Medewerker</t>
  </si>
  <si>
    <t>NWP MBO</t>
  </si>
  <si>
    <t>NWP HBO</t>
  </si>
  <si>
    <t>NWP Universitair</t>
  </si>
  <si>
    <t>PostDoc</t>
  </si>
  <si>
    <t>(Arts)onderzoeker</t>
  </si>
  <si>
    <t>Tabel</t>
  </si>
  <si>
    <t>NWP universitair</t>
  </si>
  <si>
    <t>Tabel2</t>
  </si>
  <si>
    <t>Universiteit</t>
  </si>
  <si>
    <t>Format voor wetenschappelijke instellingen</t>
  </si>
  <si>
    <t>Dossiernummer Project:</t>
  </si>
  <si>
    <t>Titel Project:</t>
  </si>
  <si>
    <t>Aantal maanden looptijd Project:</t>
  </si>
  <si>
    <t xml:space="preserve">Alvorens u deze begroting invult, verzoeken wij u kennis te nemen van de Subsidievoorwaarden ZonMw per 1 juli 2013 en bekostigingsbesluit wetenschappelijke instellingen. </t>
  </si>
  <si>
    <t xml:space="preserve">De geldende tabelbedragen zijn eveneens te vinden op de website van ZonMw:  </t>
  </si>
  <si>
    <r>
      <t xml:space="preserve">Er is een onderscheid tussen VSNU instellingen (o.a. Universiteiten) en NFU instellingen (o.a. UMC's). Voor </t>
    </r>
    <r>
      <rPr>
        <b/>
        <i/>
        <sz val="10"/>
        <rFont val="Arial"/>
        <family val="2"/>
      </rPr>
      <t>VSNU</t>
    </r>
    <r>
      <rPr>
        <i/>
        <sz val="10"/>
        <rFont val="Arial"/>
        <family val="2"/>
      </rPr>
      <t xml:space="preserve"> instellingen gelden de volgende functies: 
Promovendi, Senior wetenschappelijk medewerker, Niet-wetenschappelijk personeel MBO, Niet-wetenschappelijk personeel HBO en Niet-wetenschappelijk personeel Academisch. </t>
    </r>
  </si>
  <si>
    <r>
      <t xml:space="preserve">Voor </t>
    </r>
    <r>
      <rPr>
        <b/>
        <i/>
        <sz val="10"/>
        <rFont val="Arial"/>
        <family val="2"/>
      </rPr>
      <t>NFU</t>
    </r>
    <r>
      <rPr>
        <i/>
        <sz val="10"/>
        <rFont val="Arial"/>
        <family val="2"/>
      </rPr>
      <t xml:space="preserve"> instellingen gelden de volgende functies: Promovendi, PostDoc, (Arts)onderzoeker, Niet-Wetenschappelijk medewerker MBO, Niet-wetenschappelijk medewerker HBO en Niet-wetenschappelijk medewerker Academisch. </t>
    </r>
  </si>
  <si>
    <t>1. Personeel</t>
  </si>
  <si>
    <t xml:space="preserve">Soort aanstelling/functie </t>
  </si>
  <si>
    <t>Werkzaamheden 
(in steekwoorden)</t>
  </si>
  <si>
    <r>
      <t xml:space="preserve">Tabelbedrag
</t>
    </r>
    <r>
      <rPr>
        <i/>
        <sz val="8"/>
        <rFont val="Arial"/>
        <family val="2"/>
      </rPr>
      <t xml:space="preserve">(bij "afrekening indien
 aantal maanden") </t>
    </r>
  </si>
  <si>
    <t>Fte (%)</t>
  </si>
  <si>
    <r>
      <t>Totaal</t>
    </r>
    <r>
      <rPr>
        <b/>
        <sz val="8"/>
        <rFont val="Arial"/>
        <family val="2"/>
      </rPr>
      <t xml:space="preserve"> </t>
    </r>
    <r>
      <rPr>
        <b/>
        <sz val="10"/>
        <rFont val="Arial"/>
        <family val="2"/>
      </rPr>
      <t>(€)</t>
    </r>
  </si>
  <si>
    <t xml:space="preserve">2. Persoonsgebonden benchfee (per aanstelling van wetenschappelijk personeel conform art.2.2 van het bekostigingsbesluit) </t>
  </si>
  <si>
    <t>3. Materieel, Apparatuur, Verbruiksgoederen gespecificeerd (conform art.2.3 van het bekostigingsbesluit)</t>
  </si>
  <si>
    <t>5. Bijdragen van eigen instelling en derden</t>
  </si>
  <si>
    <t xml:space="preserve">ZonMw budget </t>
  </si>
  <si>
    <t>2. Persoonsgebonden benchfee (per aanstelling cf. Subsidievoorwaarden)</t>
  </si>
  <si>
    <t>3. Materieel, Apparatuur, Verbruiksgoederen (gespecificeerd)</t>
  </si>
  <si>
    <t>5. Bijdragen van eigen instelling c.q. derden</t>
  </si>
  <si>
    <t>Gelieve de begroting in pdf op te slaan en te ondertekenen.</t>
  </si>
  <si>
    <t>BEGROTING ONDERZOEKSORGANISATIE</t>
  </si>
  <si>
    <t>SUBTOTAAL SUBSIDIABELE KOSTEN ONDERZOEKSORGANISATIE</t>
  </si>
  <si>
    <t xml:space="preserve">TOTAAL Aan te vragen subsidie bij ZonMw </t>
  </si>
  <si>
    <t xml:space="preserve">Selecteer vervolgens per deelnemer het organisatietype uit het dropdown-menu. De criteria voor de keuze “klein”, “middelgroot” of “groot” zijn te baseren op criteria van de Europese Commissie. </t>
  </si>
  <si>
    <t>Vul hiervoor de EU SME Self Assesment Wizard in (zie subsidieoproep)</t>
  </si>
  <si>
    <t>N</t>
  </si>
  <si>
    <t>Overige Onderzoeksorganisatie</t>
  </si>
  <si>
    <t>Niet van toepassing</t>
  </si>
  <si>
    <t>Onderzoeksorganisatie</t>
  </si>
  <si>
    <t>TOTALE KOSTEN ONDERZOEKSORGANISATIE</t>
  </si>
  <si>
    <t>Art. 26bis AGVV</t>
  </si>
  <si>
    <t>Test- en experimenteerinfra</t>
  </si>
  <si>
    <t>Onderzoekstypen_2</t>
  </si>
  <si>
    <t>Subsidiepercentage_2</t>
  </si>
  <si>
    <t>Test- en experimenteerinfra.</t>
  </si>
  <si>
    <t>Begroting o.b.v. art. 26bis AGVV</t>
  </si>
  <si>
    <t>Subtotaal subsidiabele projectkosten (o.b.v. art. 26bis AGVV)</t>
  </si>
  <si>
    <t xml:space="preserve">Totale lasten </t>
  </si>
  <si>
    <t>Aantal uren/dag-delen</t>
  </si>
  <si>
    <t>(Sub)totaal</t>
  </si>
  <si>
    <t>Instructies en voorwaarden ZonMw Budgetformat</t>
  </si>
  <si>
    <r>
      <t>Artikel 25 - industrieel onderzoek</t>
    </r>
    <r>
      <rPr>
        <sz val="10"/>
        <color rgb="FFFF0000"/>
        <rFont val="Arial"/>
        <family val="2"/>
      </rPr>
      <t xml:space="preserve"> </t>
    </r>
    <r>
      <rPr>
        <sz val="10"/>
        <rFont val="Arial"/>
        <family val="2"/>
      </rPr>
      <t>(Stap C)</t>
    </r>
  </si>
  <si>
    <t>Soort organisatie                                                                 Toegestaan opslag %</t>
  </si>
  <si>
    <t>Klein                                                                                                 20%</t>
  </si>
  <si>
    <t>Middelgroot                                                                                       10%</t>
  </si>
  <si>
    <t>Groot                                                                                                 0%</t>
  </si>
  <si>
    <t>Vul vervolgens het tabblad "Projectbegroting art. 25" in.</t>
  </si>
  <si>
    <t xml:space="preserve">Voorwaarden personele kosten: </t>
  </si>
  <si>
    <t>•          de feitelijke salariskosten per jaar van de direct bij de projectuitvoering betrokken personeelsleden; per functie de salarisschaal, het inschalingsniveau en de werktijdfactor aangeven, en 12 maal het brutomaandsalaris berekenen;</t>
  </si>
  <si>
    <t>•          een opslagpercentage op de salariskosten ter dekking van de bijkomende personele kosten van 40%. In het opslagpercentage zijn verdisconteerd: sociale lasten, einde jaarsuitkering, 13de maand , vakantiegeld, wachtgeld, ziekterisico, advertentiekosten en overige wervingskosten, reiskosten woon-werkverkeer, ouderschapsverlof en toeslagen, kosten overig verlof, opleidingskosten, ondersteuning personeelszaken, gratificaties, binnenlandse dienstreizen, uitkering bij overlijden, sociale activiteiten, verhuis- en installatiekosten, tegemoetkoming ziektekosten en zogenaamde einde-projectkosten.</t>
  </si>
  <si>
    <t>Voor alle functies geldt dat, indien het inschalingsniveau van de betrokken functionaris nog niet bekend is, de salariskosten worden berekend volgens het middenpunt van de schaal. Als de inschaling wel bekend is, wordt uitgegaan van de reële inschaling.</t>
  </si>
  <si>
    <t>In de projectbegrotingen dient te worden uitgegaan van een jaarlijkse stijging van de salarislasten met maximaal één periodiek en met een correctie ingevolge de inflatie van 2 % per jaar. Bij de afrekening zal rekening worden gehouden met de werkelijk gemaakte kosten, met inachtneming van het maxi­maal ter beschikking gestelde subsidiebedrag.</t>
  </si>
  <si>
    <t>Ter dekking van de overheadkosten kan bij programma’s waar dat is aangegeven, een opslagpercentage op de brutosalariskosten (12 maal brutomaandsalaris plus 40%) worden berekend. Het opslagpercentage wordt ter vaststelling aan ZonMw voorgelegd en is geldig voor alle door de subsidieaanvrager in te dienen projecten.</t>
  </si>
  <si>
    <t>Als gevolg van de algemene overheadopslag vervallen vergoedingen voor de reguliere infrastructuur zoals: begeleiding, indirect personeel, algemene diensten, ethische toetsing, verzekeringen, huisvestingslasten, kantoormaterialen, fotografie en reproductiekosten, porti- en telefoonkosten, automatiserings- en overige ICT-kosten, voorbereiding congresbezoek, representatiekosten en kosten page­charge/reprint/beoordelingskosten voor plaatsing van artikelen.</t>
  </si>
  <si>
    <t xml:space="preserve">Voorwaarden materiële kosten: </t>
  </si>
  <si>
    <t>De specifiek voor het project benodigde verbruiksartikelen dienen inclusief BTW in de begroting te worden weergegeven. Tot de op te voeren materiële kosten worden ook verrichtingen als laboratoriumbepalingen, X-foto’s, echo’s en dergelijke gerekend. In het geval voor het project inherente excessieve reiskosten  moeten worden gemaakt, kunnen deze onder de post materiële kosten worden opgevoerd.</t>
  </si>
  <si>
    <t>Voorwaarden apparatuurkosten:</t>
  </si>
  <si>
    <t>Investeringen in apparatuur alsmede in infrastructuur dienen goed gemotiveerd te worden. Alleen kosten die specifiek voor het project worden gemaakt, zijn subsidiabel; interestkosten worden niet vergoed. De kosten van investeringen (afschrijvingen) kunnen in de projectkosten worden opgenomen naar rato van het gebruik hiervan. Indien van apparatuur de volledige aanschafwaarde wordt gefinancierd, dient rekening gehouden te worden met de restwaarde van deze apparatuur . Voor afschrijvingen en het bepalen van de restwaarde wordt uitgegaan van de volgende percentages:</t>
  </si>
  <si>
    <t>Computerapparatuur:</t>
  </si>
  <si>
    <t>Overige apparatuur:</t>
  </si>
  <si>
    <t>Voorwaarden implementatiekosten:</t>
  </si>
  <si>
    <t>Onder implementatiekosten worden de kosten verstaan die worden gemaakt in het kader van het verspreiden en overdragen van kennis/ervaringen uit het project. Ook kosten in het kader van het voorbereiden van de daadwerkelijke invoering van de projectresultaten vallen hieronder. Voorbeelden van kostenposten zijn: publicaties, nieuwsbrieven, foldermateriaal, mailings, lezingen, expertmeetings, uitwisselingsbijeenkomsten en de organisatie van congressen  .</t>
  </si>
  <si>
    <t>Voorwaarden overige kosten:</t>
  </si>
  <si>
    <t>Een begrotingspost van maximaal € 2.000 per onderzoekjaar kan voor congreskosten worden opgevoerd. Een begrotingspost van maximaal € 1.200 per project kan worden opgevoerd als bijdrage in de drukkosten van proefschriften, voorzover het gaat om dissertaties van personen die door ZonMw gefinancierd onderzoek uitvoeren dat in relatie staat met het proefschrift .</t>
  </si>
  <si>
    <t xml:space="preserve">Het gespecificeerde bedrag bij “Totaal Aan te vragen subsidie bij ZonMw” onderaan het tabblad "projectegroting art25" </t>
  </si>
  <si>
    <t>Gewenste Eigen Bijdrage (Totale projectlasten -/- subsidiabele projectlasten)</t>
  </si>
  <si>
    <r>
      <t>moeten d</t>
    </r>
    <r>
      <rPr>
        <sz val="10"/>
        <rFont val="Arial"/>
        <family val="2"/>
      </rPr>
      <t>e opgevoerde kosten</t>
    </r>
    <r>
      <rPr>
        <sz val="10"/>
        <color theme="1"/>
        <rFont val="Arial"/>
        <family val="2"/>
      </rPr>
      <t xml:space="preserve"> van de tabbladen "Projectbegroting art25" en "begr_onderzoeksorg" bevatten,</t>
    </r>
  </si>
  <si>
    <t>Soort Organisatie</t>
  </si>
  <si>
    <t xml:space="preserve">3. Het subsidiabele deel van de kosten wordt pas in de laatste kolom door de opgevoerde kosten te vermenigvuldigen met het subsidiepercentage voor het onderzoekstype, </t>
  </si>
  <si>
    <t>HBO instelling</t>
  </si>
  <si>
    <t>Art. 11</t>
  </si>
  <si>
    <t>FO</t>
  </si>
  <si>
    <t>steunintensiteit</t>
  </si>
  <si>
    <t>Industrieel onderzoek</t>
  </si>
  <si>
    <t>Omvang organisaties</t>
  </si>
  <si>
    <t>moeten ze aangeven</t>
  </si>
  <si>
    <t>Kennisdeling</t>
  </si>
  <si>
    <t>Industriële ontwikkeling</t>
  </si>
  <si>
    <t>Fundamenteel onderzoek</t>
  </si>
  <si>
    <t>Implementatieonderzoek</t>
  </si>
  <si>
    <t>Implementatieonderzoek - opschaling</t>
  </si>
  <si>
    <t>Haalbaarheidsonderzoek</t>
  </si>
  <si>
    <t>Totaalbedrag</t>
  </si>
  <si>
    <t>Subsidie-percentage</t>
  </si>
  <si>
    <t>Subtotaal (€)</t>
  </si>
  <si>
    <t>Voor de kleine organisaties is het subsidiabele deel gemaximeerd op 70%, wat in lijn is met de regelgeving omtrent de AGVV.</t>
  </si>
  <si>
    <t>met daarbij de opslagen voor kennisdisseminatie en de omvang voor de organisatie opgeteld.</t>
  </si>
  <si>
    <t>Vul allereerst het tabblad "Deelnemersoverzicht" in</t>
  </si>
  <si>
    <r>
      <t xml:space="preserve">Binnen deze subsidieoproep voorziet ZonMw activiteiten die vallen binnen de categorieën </t>
    </r>
    <r>
      <rPr>
        <i/>
        <sz val="10"/>
        <rFont val="Arial"/>
        <family val="2"/>
      </rPr>
      <t>Implementatieonderzoek</t>
    </r>
    <r>
      <rPr>
        <sz val="10"/>
        <rFont val="Arial"/>
        <family val="2"/>
      </rPr>
      <t xml:space="preserve"> en/of </t>
    </r>
    <r>
      <rPr>
        <i/>
        <sz val="10"/>
        <rFont val="Arial"/>
        <family val="2"/>
      </rPr>
      <t>Haalbaarheidsonderzoek</t>
    </r>
    <r>
      <rPr>
        <sz val="10"/>
        <rFont val="Arial"/>
        <family val="2"/>
      </rPr>
      <t>. De subsidiepercentages verschillen per categorie en daarom vraagt ZonMw aanvragers duidelijk aan te geven wat voor activiteiten hij/zij beoogt uit te voeren en onder welke type onderzoek dit wordt geschaard. ZonMw controleert deze. Bekijk in de subsidieoproep de regels die ZonMw hanteert voor de verschillende type activiteiten binnen deze subsidieoproep.</t>
    </r>
  </si>
  <si>
    <t>Voor onderzoeksorganisaties, UMCs of Universiteiten dient het tabblad "begr_onderzoeksorg" ingevuld te worden</t>
  </si>
  <si>
    <t>Deel 1a - gebaseerd op salarisschalen of de salaristabellen van NFU of VSNU, zoals gepubliceerd op de website van ZonMw</t>
  </si>
  <si>
    <t>Indien de organisatie een UMC of universiteit betreft, dient deze gebruik te maken van de op de website van ZonMw gepubliceerde NFU- of VSNU-tabellen.</t>
  </si>
  <si>
    <t>1. Lees voor de specifieke voorwaarden de oproeptekst. Binnen deze subsidieoproep voorziet ZonMw activiteiten die vallen binnen de categorieën Implementatieonderzoek en/of Haalbaarheidsonderzoek. 
De subsidiepercentages verschillen per categorie en daarom vraagt ZonMw aanvragers duidelijk aan te geven wat voor activiteiten hij/zij beoogt uit te voeren en onder welke type onderzoek dit wordt geschaard. ZonMw controleert deze. Bekijk in de subsidieoproep de regels die ZonMw hanteert voor de verschillende type activiteiten binnen deze subsidieoproep.</t>
  </si>
  <si>
    <t>2. In deze subsidieronde wordt gebruikgemaakt van de algemene groepsvrijstellingsverordening (hierna te noemen ‘AGVV’) voor het deel wat onder haalbaarheidsonderzoek valt. Hierbij is het volgende artikel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</si>
</sst>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 #,##0;[Red]&quot;€&quot;\ \-#,##0"/>
    <numFmt numFmtId="44" formatCode="_ &quot;€&quot;\ * #,##0.00_ ;_ &quot;€&quot;\ * \-#,##0.00_ ;_ &quot;€&quot;\ * &quot;-&quot;??_ ;_ @_ "/>
    <numFmt numFmtId="43" formatCode="_ * #,##0.00_ ;_ * \-#,##0.00_ ;_ * &quot;-&quot;??_ ;_ @_ "/>
    <numFmt numFmtId="164" formatCode="_-* #,##0.00_-;_-* #,##0.00\-;_-* &quot;-&quot;??_-;_-@_-"/>
    <numFmt numFmtId="165" formatCode="[$€-2]\ #,##0_-"/>
    <numFmt numFmtId="166" formatCode="_-[$€-2]\ * #,##0_-;_-[$€-2]\ * #,##0\-;_-[$€-2]\ * &quot;-&quot;_-;_-@_-"/>
    <numFmt numFmtId="167" formatCode="[$€-2]\ #,##0.00_-"/>
    <numFmt numFmtId="168" formatCode="&quot;€&quot;\ #,##0"/>
    <numFmt numFmtId="169" formatCode="[$€-2]\ #,##0;[$€-2]\ \-#,##0"/>
    <numFmt numFmtId="170" formatCode="&quot;€&quot;\ #,##0.00"/>
    <numFmt numFmtId="171" formatCode="0.000%"/>
    <numFmt numFmtId="172" formatCode="_-[$€-2]\ * #,##0.00_-;_-[$€-2]\ * #,##0.00\-;_-[$€-2]\ * &quot;-&quot;??_-;_-@_-"/>
    <numFmt numFmtId="173" formatCode="_-[$€-2]\ * #,##0_-;_-[$€-2]\ * #,##0\-;_-[$€-2]\ * &quot;-&quot;??_-;_-@_-"/>
  </numFmts>
  <fonts count="64"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b/>
      <sz val="10"/>
      <name val="Arial"/>
      <family val="2"/>
    </font>
    <font>
      <sz val="10"/>
      <name val="Arial"/>
      <family val="2"/>
    </font>
    <font>
      <b/>
      <sz val="10"/>
      <name val="Arial"/>
      <family val="2"/>
    </font>
    <font>
      <b/>
      <u/>
      <sz val="10"/>
      <name val="Arial"/>
      <family val="2"/>
    </font>
    <font>
      <sz val="10"/>
      <name val="Arial"/>
      <family val="2"/>
    </font>
    <font>
      <b/>
      <sz val="10"/>
      <color theme="1"/>
      <name val="Arial"/>
      <family val="2"/>
    </font>
    <font>
      <sz val="10"/>
      <color theme="1"/>
      <name val="Arial"/>
      <family val="2"/>
    </font>
    <font>
      <u/>
      <sz val="10"/>
      <color theme="1"/>
      <name val="Arial"/>
      <family val="2"/>
    </font>
    <font>
      <vertAlign val="superscript"/>
      <sz val="10"/>
      <color theme="1"/>
      <name val="Arial"/>
      <family val="2"/>
    </font>
    <font>
      <b/>
      <sz val="14"/>
      <name val="Arial"/>
      <family val="2"/>
    </font>
    <font>
      <u/>
      <sz val="11"/>
      <color theme="10"/>
      <name val="Calibri"/>
      <family val="2"/>
    </font>
    <font>
      <u/>
      <sz val="10"/>
      <color theme="10"/>
      <name val="Arial"/>
      <family val="2"/>
    </font>
    <font>
      <i/>
      <sz val="10"/>
      <name val="Arial"/>
      <family val="2"/>
    </font>
    <font>
      <b/>
      <u/>
      <sz val="10"/>
      <color theme="1"/>
      <name val="Arial"/>
      <family val="2"/>
    </font>
    <font>
      <sz val="11"/>
      <color theme="1"/>
      <name val="Calibri"/>
      <family val="2"/>
      <scheme val="minor"/>
    </font>
    <font>
      <sz val="10"/>
      <name val="Arial"/>
      <family val="2"/>
    </font>
    <font>
      <sz val="14"/>
      <color theme="1"/>
      <name val="Arial"/>
      <family val="2"/>
    </font>
    <font>
      <sz val="12"/>
      <color theme="1"/>
      <name val="Arial"/>
      <family val="2"/>
    </font>
    <font>
      <i/>
      <sz val="12"/>
      <color theme="1"/>
      <name val="Arial"/>
      <family val="2"/>
    </font>
    <font>
      <b/>
      <i/>
      <sz val="10"/>
      <color theme="1"/>
      <name val="Arial"/>
      <family val="2"/>
    </font>
    <font>
      <b/>
      <sz val="11"/>
      <color theme="1"/>
      <name val="Calibri"/>
      <family val="2"/>
      <scheme val="minor"/>
    </font>
    <font>
      <sz val="11"/>
      <color theme="0"/>
      <name val="Calibri"/>
      <family val="2"/>
      <scheme val="minor"/>
    </font>
    <font>
      <i/>
      <sz val="10"/>
      <name val="Calibri"/>
      <family val="2"/>
      <scheme val="minor"/>
    </font>
    <font>
      <sz val="11"/>
      <name val="Calibri"/>
      <family val="2"/>
      <scheme val="minor"/>
    </font>
    <font>
      <b/>
      <sz val="11"/>
      <name val="Calibri"/>
      <family val="2"/>
      <scheme val="minor"/>
    </font>
    <font>
      <sz val="11"/>
      <color theme="8"/>
      <name val="Calibri"/>
      <family val="2"/>
      <scheme val="minor"/>
    </font>
    <font>
      <u/>
      <sz val="11"/>
      <color theme="1"/>
      <name val="Calibri"/>
      <family val="2"/>
      <scheme val="minor"/>
    </font>
    <font>
      <sz val="11"/>
      <color indexed="10"/>
      <name val="Calibri"/>
      <family val="2"/>
      <scheme val="minor"/>
    </font>
    <font>
      <sz val="12"/>
      <color theme="1"/>
      <name val="Calibri"/>
      <family val="2"/>
      <scheme val="minor"/>
    </font>
    <font>
      <b/>
      <sz val="12"/>
      <color theme="1"/>
      <name val="Calibri"/>
      <family val="2"/>
      <scheme val="minor"/>
    </font>
    <font>
      <b/>
      <sz val="12"/>
      <name val="Calibri"/>
      <family val="2"/>
      <scheme val="minor"/>
    </font>
    <font>
      <b/>
      <sz val="12"/>
      <color theme="8"/>
      <name val="Calibri"/>
      <family val="2"/>
      <scheme val="minor"/>
    </font>
    <font>
      <sz val="10"/>
      <name val="Calibri"/>
      <family val="2"/>
      <scheme val="minor"/>
    </font>
    <font>
      <u/>
      <sz val="11"/>
      <name val="Calibri"/>
      <family val="2"/>
      <scheme val="minor"/>
    </font>
    <font>
      <b/>
      <i/>
      <sz val="10"/>
      <color theme="0"/>
      <name val="Calibri"/>
      <family val="2"/>
      <scheme val="minor"/>
    </font>
    <font>
      <i/>
      <sz val="10"/>
      <color theme="0"/>
      <name val="Calibri"/>
      <family val="2"/>
      <scheme val="minor"/>
    </font>
    <font>
      <sz val="10"/>
      <color theme="0"/>
      <name val="Calibri"/>
      <family val="2"/>
      <scheme val="minor"/>
    </font>
    <font>
      <i/>
      <sz val="11"/>
      <color theme="1"/>
      <name val="Calibri"/>
      <family val="2"/>
      <scheme val="minor"/>
    </font>
    <font>
      <b/>
      <i/>
      <sz val="11"/>
      <color theme="1"/>
      <name val="Calibri"/>
      <family val="2"/>
      <scheme val="minor"/>
    </font>
    <font>
      <b/>
      <sz val="9"/>
      <color theme="1"/>
      <name val="Verdana"/>
      <family val="2"/>
    </font>
    <font>
      <sz val="9"/>
      <color theme="1"/>
      <name val="Verdana"/>
      <family val="2"/>
    </font>
    <font>
      <b/>
      <sz val="13"/>
      <color theme="1"/>
      <name val="Verdana"/>
      <family val="2"/>
    </font>
    <font>
      <b/>
      <sz val="16"/>
      <color theme="1"/>
      <name val="Calibri"/>
      <family val="2"/>
      <scheme val="minor"/>
    </font>
    <font>
      <b/>
      <sz val="16"/>
      <name val="Arial"/>
      <family val="2"/>
    </font>
    <font>
      <b/>
      <sz val="16"/>
      <color rgb="FFFF0000"/>
      <name val="Calibri"/>
      <family val="2"/>
      <scheme val="minor"/>
    </font>
    <font>
      <b/>
      <sz val="16"/>
      <name val="Calibri"/>
      <family val="2"/>
      <scheme val="minor"/>
    </font>
    <font>
      <b/>
      <sz val="9"/>
      <name val="Arial"/>
      <family val="2"/>
    </font>
    <font>
      <sz val="11"/>
      <color rgb="FFFFFFFF"/>
      <name val="Calibri"/>
      <family val="2"/>
      <scheme val="minor"/>
    </font>
    <font>
      <sz val="10"/>
      <name val="Arial"/>
      <family val="2"/>
    </font>
    <font>
      <u/>
      <sz val="10"/>
      <color indexed="12"/>
      <name val="Arial"/>
      <family val="2"/>
    </font>
    <font>
      <u/>
      <sz val="10"/>
      <color indexed="12"/>
      <name val="Arial"/>
      <family val="2"/>
    </font>
    <font>
      <b/>
      <i/>
      <sz val="10"/>
      <name val="Arial"/>
      <family val="2"/>
    </font>
    <font>
      <i/>
      <sz val="8"/>
      <name val="Arial"/>
      <family val="2"/>
    </font>
    <font>
      <b/>
      <sz val="8"/>
      <name val="Arial"/>
      <family val="2"/>
    </font>
    <font>
      <sz val="14"/>
      <name val="Arial"/>
      <family val="2"/>
    </font>
    <font>
      <sz val="10"/>
      <color rgb="FFFF0000"/>
      <name val="Arial"/>
      <family val="2"/>
    </font>
  </fonts>
  <fills count="1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indexed="9"/>
        <bgColor indexed="64"/>
      </patternFill>
    </fill>
    <fill>
      <patternFill patternType="solid">
        <fgColor theme="9"/>
        <bgColor indexed="64"/>
      </patternFill>
    </fill>
    <fill>
      <patternFill patternType="solid">
        <fgColor theme="9" tint="0.39997558519241921"/>
        <bgColor indexed="64"/>
      </patternFill>
    </fill>
    <fill>
      <patternFill patternType="solid">
        <fgColor rgb="FFFFFFFF"/>
        <bgColor indexed="64"/>
      </patternFill>
    </fill>
    <fill>
      <patternFill patternType="solid">
        <fgColor rgb="FFFFFF00"/>
        <bgColor indexed="64"/>
      </patternFill>
    </fill>
    <fill>
      <patternFill patternType="solid">
        <fgColor indexed="43"/>
        <bgColor indexed="64"/>
      </patternFill>
    </fill>
    <fill>
      <patternFill patternType="solid">
        <fgColor theme="0" tint="-0.34998626667073579"/>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rgb="FFF8F8F8"/>
      </left>
      <right style="thin">
        <color rgb="FFF8F8F8"/>
      </right>
      <top style="thin">
        <color rgb="FFF8F8F8"/>
      </top>
      <bottom style="thin">
        <color rgb="FFF8F8F8"/>
      </bottom>
      <diagonal/>
    </border>
    <border>
      <left/>
      <right style="thin">
        <color rgb="FFF8F8F8"/>
      </right>
      <top style="thin">
        <color rgb="FFF8F8F8"/>
      </top>
      <bottom style="thin">
        <color rgb="FFF8F8F8"/>
      </bottom>
      <diagonal/>
    </border>
    <border>
      <left/>
      <right/>
      <top style="thin">
        <color rgb="FFF8F8F8"/>
      </top>
      <bottom style="thin">
        <color rgb="FFF8F8F8"/>
      </bottom>
      <diagonal/>
    </border>
    <border>
      <left style="thin">
        <color rgb="FFF8F8F8"/>
      </left>
      <right/>
      <top style="thin">
        <color rgb="FFF8F8F8"/>
      </top>
      <bottom style="thin">
        <color rgb="FFF8F8F8"/>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style="thin">
        <color theme="0" tint="-4.9989318521683403E-2"/>
      </top>
      <bottom style="thin">
        <color indexed="64"/>
      </bottom>
      <diagonal/>
    </border>
    <border>
      <left/>
      <right style="thin">
        <color theme="0" tint="-4.9989318521683403E-2"/>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rgb="FFF8F8F8"/>
      </left>
      <right style="thin">
        <color rgb="FFF8F8F8"/>
      </right>
      <top/>
      <bottom style="thin">
        <color rgb="FFF8F8F8"/>
      </bottom>
      <diagonal/>
    </border>
    <border>
      <left style="thin">
        <color rgb="FFF8F8F8"/>
      </left>
      <right style="thin">
        <color rgb="FFF8F8F8"/>
      </right>
      <top style="thin">
        <color rgb="FFF8F8F8"/>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s>
  <cellStyleXfs count="23">
    <xf numFmtId="0" fontId="0" fillId="0" borderId="0"/>
    <xf numFmtId="0" fontId="7" fillId="0" borderId="0"/>
    <xf numFmtId="164" fontId="7" fillId="0" borderId="0" applyFont="0" applyFill="0" applyBorder="0" applyAlignment="0" applyProtection="0"/>
    <xf numFmtId="0" fontId="9" fillId="0" borderId="0"/>
    <xf numFmtId="164" fontId="9" fillId="0" borderId="0" applyFont="0" applyFill="0" applyBorder="0" applyAlignment="0" applyProtection="0"/>
    <xf numFmtId="0" fontId="12" fillId="0" borderId="0"/>
    <xf numFmtId="164" fontId="12" fillId="0" borderId="0" applyFont="0" applyFill="0" applyBorder="0" applyAlignment="0" applyProtection="0"/>
    <xf numFmtId="0" fontId="18" fillId="0" borderId="0" applyNumberFormat="0" applyFill="0" applyBorder="0" applyAlignment="0" applyProtection="0">
      <alignment vertical="top"/>
      <protection locked="0"/>
    </xf>
    <xf numFmtId="0" fontId="22" fillId="0" borderId="0"/>
    <xf numFmtId="0" fontId="23" fillId="0" borderId="0"/>
    <xf numFmtId="0" fontId="7" fillId="0" borderId="0"/>
    <xf numFmtId="43" fontId="22" fillId="0" borderId="0" applyFont="0" applyFill="0" applyBorder="0" applyAlignment="0" applyProtection="0"/>
    <xf numFmtId="9" fontId="23" fillId="0" borderId="0" applyFont="0" applyFill="0" applyBorder="0" applyAlignment="0" applyProtection="0"/>
    <xf numFmtId="9" fontId="22" fillId="0" borderId="0" applyFont="0" applyFill="0" applyBorder="0" applyAlignment="0" applyProtection="0"/>
    <xf numFmtId="0" fontId="6" fillId="0" borderId="0"/>
    <xf numFmtId="0" fontId="19" fillId="0" borderId="0" applyNumberFormat="0" applyFill="0" applyBorder="0" applyAlignment="0" applyProtection="0"/>
    <xf numFmtId="44" fontId="22" fillId="0" borderId="0" applyFont="0" applyFill="0" applyBorder="0" applyAlignment="0" applyProtection="0"/>
    <xf numFmtId="0" fontId="22" fillId="6" borderId="0" applyNumberFormat="0" applyBorder="0" applyAlignment="0" applyProtection="0"/>
    <xf numFmtId="0" fontId="22" fillId="7" borderId="0" applyNumberFormat="0" applyBorder="0" applyAlignment="0" applyProtection="0"/>
    <xf numFmtId="0" fontId="56" fillId="0" borderId="0"/>
    <xf numFmtId="0" fontId="57" fillId="0" borderId="0" applyNumberFormat="0" applyFill="0" applyBorder="0" applyAlignment="0" applyProtection="0">
      <alignment vertical="top"/>
      <protection locked="0"/>
    </xf>
    <xf numFmtId="0" fontId="3" fillId="0" borderId="0"/>
    <xf numFmtId="0" fontId="2" fillId="0" borderId="0"/>
  </cellStyleXfs>
  <cellXfs count="713">
    <xf numFmtId="0" fontId="0" fillId="0" borderId="0" xfId="0"/>
    <xf numFmtId="0" fontId="9" fillId="2" borderId="1" xfId="3" applyFill="1" applyBorder="1" applyProtection="1">
      <protection locked="0"/>
    </xf>
    <xf numFmtId="168" fontId="9" fillId="2" borderId="1" xfId="3" applyNumberFormat="1" applyFill="1" applyBorder="1" applyProtection="1">
      <protection locked="0"/>
    </xf>
    <xf numFmtId="9" fontId="9" fillId="2" borderId="1" xfId="3" applyNumberFormat="1" applyFill="1" applyBorder="1" applyAlignment="1" applyProtection="1">
      <alignment horizontal="right"/>
      <protection locked="0"/>
    </xf>
    <xf numFmtId="1" fontId="9" fillId="2" borderId="13" xfId="3" applyNumberFormat="1" applyFill="1" applyBorder="1" applyAlignment="1" applyProtection="1">
      <alignment horizontal="right"/>
      <protection locked="0"/>
    </xf>
    <xf numFmtId="9" fontId="9" fillId="2" borderId="7" xfId="3" applyNumberFormat="1" applyFill="1" applyBorder="1" applyAlignment="1" applyProtection="1">
      <alignment horizontal="center"/>
      <protection locked="0"/>
    </xf>
    <xf numFmtId="9" fontId="9" fillId="2" borderId="1" xfId="3" applyNumberFormat="1" applyFill="1" applyBorder="1" applyAlignment="1" applyProtection="1">
      <alignment horizontal="center"/>
      <protection locked="0"/>
    </xf>
    <xf numFmtId="3" fontId="9" fillId="2" borderId="1" xfId="3" applyNumberFormat="1" applyFill="1" applyBorder="1" applyProtection="1">
      <protection locked="0"/>
    </xf>
    <xf numFmtId="0" fontId="9" fillId="2" borderId="1" xfId="3" applyFill="1" applyBorder="1" applyAlignment="1" applyProtection="1">
      <alignment horizontal="right"/>
      <protection locked="0"/>
    </xf>
    <xf numFmtId="168" fontId="14" fillId="2" borderId="1" xfId="0" applyNumberFormat="1" applyFont="1" applyFill="1" applyBorder="1" applyProtection="1">
      <protection locked="0"/>
    </xf>
    <xf numFmtId="0" fontId="9" fillId="2" borderId="16" xfId="3" applyFill="1" applyBorder="1" applyProtection="1">
      <protection locked="0"/>
    </xf>
    <xf numFmtId="168" fontId="9" fillId="2" borderId="16" xfId="3" applyNumberFormat="1" applyFill="1" applyBorder="1" applyProtection="1">
      <protection locked="0"/>
    </xf>
    <xf numFmtId="9" fontId="9" fillId="2" borderId="16" xfId="3" applyNumberFormat="1" applyFill="1" applyBorder="1" applyAlignment="1" applyProtection="1">
      <alignment horizontal="right"/>
      <protection locked="0"/>
    </xf>
    <xf numFmtId="1" fontId="9" fillId="2" borderId="18" xfId="3" applyNumberFormat="1" applyFill="1" applyBorder="1" applyAlignment="1" applyProtection="1">
      <alignment horizontal="right"/>
      <protection locked="0"/>
    </xf>
    <xf numFmtId="9" fontId="9" fillId="2" borderId="16" xfId="3" applyNumberFormat="1" applyFill="1" applyBorder="1" applyAlignment="1" applyProtection="1">
      <alignment horizontal="center"/>
      <protection locked="0"/>
    </xf>
    <xf numFmtId="0" fontId="14" fillId="2" borderId="1" xfId="0" applyFont="1" applyFill="1" applyBorder="1" applyAlignment="1" applyProtection="1">
      <alignment horizontal="left" vertical="center"/>
      <protection locked="0"/>
    </xf>
    <xf numFmtId="0" fontId="7" fillId="2" borderId="7" xfId="10" applyFill="1" applyBorder="1" applyAlignment="1" applyProtection="1">
      <alignment horizontal="left" vertical="top"/>
      <protection locked="0"/>
    </xf>
    <xf numFmtId="168" fontId="14" fillId="2" borderId="5" xfId="0" applyNumberFormat="1" applyFont="1" applyFill="1" applyBorder="1" applyAlignment="1" applyProtection="1">
      <alignment vertical="center"/>
      <protection locked="0"/>
    </xf>
    <xf numFmtId="0" fontId="7" fillId="2" borderId="10" xfId="3" applyFont="1" applyFill="1" applyBorder="1" applyAlignment="1" applyProtection="1">
      <alignment vertical="center"/>
      <protection locked="0"/>
    </xf>
    <xf numFmtId="0" fontId="7" fillId="2" borderId="17" xfId="3" applyFont="1" applyFill="1" applyBorder="1" applyAlignment="1" applyProtection="1">
      <alignment vertical="center"/>
      <protection locked="0"/>
    </xf>
    <xf numFmtId="0" fontId="9" fillId="2" borderId="7" xfId="3" applyFill="1" applyBorder="1" applyAlignment="1" applyProtection="1">
      <alignment horizontal="right"/>
      <protection locked="0"/>
    </xf>
    <xf numFmtId="0" fontId="7" fillId="2" borderId="5" xfId="3" applyFont="1" applyFill="1" applyBorder="1" applyAlignment="1" applyProtection="1">
      <alignment vertical="center"/>
      <protection locked="0"/>
    </xf>
    <xf numFmtId="0" fontId="7" fillId="2" borderId="35" xfId="10" applyFill="1" applyBorder="1" applyAlignment="1" applyProtection="1">
      <alignment horizontal="left" vertical="top" wrapText="1"/>
      <protection locked="0"/>
    </xf>
    <xf numFmtId="0" fontId="7" fillId="2" borderId="36" xfId="10" applyFill="1" applyBorder="1" applyAlignment="1" applyProtection="1">
      <alignment horizontal="left" vertical="top"/>
      <protection locked="0"/>
    </xf>
    <xf numFmtId="0" fontId="7" fillId="2" borderId="37" xfId="10" applyFill="1" applyBorder="1" applyAlignment="1" applyProtection="1">
      <alignment horizontal="left" vertical="top"/>
      <protection locked="0"/>
    </xf>
    <xf numFmtId="0" fontId="7" fillId="2" borderId="16" xfId="3" applyFont="1" applyFill="1" applyBorder="1" applyAlignment="1" applyProtection="1">
      <alignment vertical="center"/>
      <protection locked="0"/>
    </xf>
    <xf numFmtId="3" fontId="9" fillId="2" borderId="16" xfId="3" applyNumberFormat="1" applyFill="1" applyBorder="1" applyProtection="1">
      <protection locked="0"/>
    </xf>
    <xf numFmtId="0" fontId="9" fillId="2" borderId="16" xfId="3" applyFill="1" applyBorder="1" applyAlignment="1" applyProtection="1">
      <alignment horizontal="right"/>
      <protection locked="0"/>
    </xf>
    <xf numFmtId="0" fontId="7" fillId="2" borderId="6" xfId="3" applyFont="1" applyFill="1" applyBorder="1" applyAlignment="1" applyProtection="1">
      <alignment vertical="center"/>
      <protection locked="0"/>
    </xf>
    <xf numFmtId="3" fontId="9" fillId="2" borderId="7" xfId="3" applyNumberFormat="1" applyFill="1" applyBorder="1" applyProtection="1">
      <protection locked="0"/>
    </xf>
    <xf numFmtId="0" fontId="9" fillId="2" borderId="7" xfId="3" applyFill="1" applyBorder="1" applyProtection="1">
      <protection locked="0"/>
    </xf>
    <xf numFmtId="168" fontId="9" fillId="2" borderId="7" xfId="3" applyNumberFormat="1" applyFill="1" applyBorder="1" applyProtection="1">
      <protection locked="0"/>
    </xf>
    <xf numFmtId="9" fontId="9" fillId="2" borderId="7" xfId="3" applyNumberFormat="1" applyFill="1" applyBorder="1" applyAlignment="1" applyProtection="1">
      <alignment horizontal="right"/>
      <protection locked="0"/>
    </xf>
    <xf numFmtId="1" fontId="9" fillId="2" borderId="15" xfId="3" applyNumberFormat="1" applyFill="1" applyBorder="1" applyAlignment="1" applyProtection="1">
      <alignment horizontal="right"/>
      <protection locked="0"/>
    </xf>
    <xf numFmtId="168" fontId="14" fillId="2" borderId="7" xfId="0" applyNumberFormat="1" applyFont="1" applyFill="1" applyBorder="1" applyProtection="1">
      <protection locked="0"/>
    </xf>
    <xf numFmtId="168" fontId="14" fillId="2" borderId="2" xfId="0" applyNumberFormat="1" applyFont="1" applyFill="1" applyBorder="1" applyAlignment="1" applyProtection="1">
      <alignment vertical="center"/>
      <protection locked="0"/>
    </xf>
    <xf numFmtId="168" fontId="14" fillId="2" borderId="5" xfId="0" applyNumberFormat="1" applyFont="1" applyFill="1" applyBorder="1" applyProtection="1">
      <protection locked="0"/>
    </xf>
    <xf numFmtId="0" fontId="7" fillId="2" borderId="2" xfId="3" applyFont="1" applyFill="1" applyBorder="1" applyAlignment="1" applyProtection="1">
      <alignment vertical="center"/>
      <protection locked="0"/>
    </xf>
    <xf numFmtId="0" fontId="24" fillId="0" borderId="0" xfId="14" applyFont="1" applyProtection="1">
      <protection hidden="1"/>
    </xf>
    <xf numFmtId="0" fontId="6" fillId="0" borderId="0" xfId="14" applyProtection="1">
      <protection hidden="1"/>
    </xf>
    <xf numFmtId="0" fontId="25" fillId="5" borderId="0" xfId="14" applyFont="1" applyFill="1" applyProtection="1">
      <protection hidden="1"/>
    </xf>
    <xf numFmtId="0" fontId="25" fillId="0" borderId="0" xfId="14" applyFont="1" applyProtection="1">
      <protection hidden="1"/>
    </xf>
    <xf numFmtId="0" fontId="26" fillId="0" borderId="0" xfId="14" applyFont="1" applyProtection="1">
      <protection hidden="1"/>
    </xf>
    <xf numFmtId="0" fontId="19" fillId="0" borderId="0" xfId="15" applyProtection="1">
      <protection hidden="1"/>
    </xf>
    <xf numFmtId="0" fontId="27" fillId="0" borderId="0" xfId="14" applyFont="1" applyProtection="1">
      <protection hidden="1"/>
    </xf>
    <xf numFmtId="0" fontId="5" fillId="0" borderId="0" xfId="14" applyFont="1" applyProtection="1">
      <protection hidden="1"/>
    </xf>
    <xf numFmtId="0" fontId="4" fillId="0" borderId="0" xfId="14" applyFont="1" applyProtection="1">
      <protection hidden="1"/>
    </xf>
    <xf numFmtId="169" fontId="7" fillId="2" borderId="7" xfId="3" applyNumberFormat="1" applyFont="1" applyFill="1" applyBorder="1" applyAlignment="1" applyProtection="1">
      <alignment horizontal="center"/>
      <protection locked="0"/>
    </xf>
    <xf numFmtId="169" fontId="7" fillId="2" borderId="1" xfId="3" applyNumberFormat="1" applyFont="1" applyFill="1" applyBorder="1" applyAlignment="1" applyProtection="1">
      <alignment horizontal="center"/>
      <protection locked="0"/>
    </xf>
    <xf numFmtId="169" fontId="7" fillId="2" borderId="5" xfId="3" applyNumberFormat="1" applyFont="1" applyFill="1" applyBorder="1" applyAlignment="1" applyProtection="1">
      <alignment horizontal="center"/>
      <protection locked="0"/>
    </xf>
    <xf numFmtId="169" fontId="9" fillId="2" borderId="7" xfId="3" applyNumberFormat="1" applyFill="1" applyBorder="1" applyAlignment="1" applyProtection="1">
      <alignment horizontal="center" vertical="center"/>
      <protection locked="0"/>
    </xf>
    <xf numFmtId="169" fontId="9" fillId="2" borderId="1" xfId="3" applyNumberFormat="1" applyFill="1" applyBorder="1" applyAlignment="1" applyProtection="1">
      <alignment horizontal="center" vertical="center"/>
      <protection locked="0"/>
    </xf>
    <xf numFmtId="169" fontId="9" fillId="2" borderId="5" xfId="3" applyNumberFormat="1" applyFill="1" applyBorder="1" applyAlignment="1" applyProtection="1">
      <alignment horizontal="center" vertical="center"/>
      <protection locked="0"/>
    </xf>
    <xf numFmtId="168" fontId="0" fillId="0" borderId="61" xfId="0" applyNumberFormat="1" applyBorder="1" applyAlignment="1">
      <alignment vertical="center"/>
    </xf>
    <xf numFmtId="168" fontId="0" fillId="0" borderId="61" xfId="0" applyNumberFormat="1" applyBorder="1" applyAlignment="1">
      <alignment horizontal="center" vertical="center"/>
    </xf>
    <xf numFmtId="168" fontId="30" fillId="0" borderId="61" xfId="0" applyNumberFormat="1" applyFont="1" applyBorder="1" applyAlignment="1">
      <alignment vertical="center"/>
    </xf>
    <xf numFmtId="168" fontId="31" fillId="0" borderId="61" xfId="13" applyNumberFormat="1" applyFont="1" applyBorder="1" applyAlignment="1">
      <alignment vertical="center"/>
    </xf>
    <xf numFmtId="9" fontId="31" fillId="0" borderId="61" xfId="13" applyFont="1" applyBorder="1" applyAlignment="1">
      <alignment vertical="center"/>
    </xf>
    <xf numFmtId="1" fontId="0" fillId="0" borderId="61" xfId="0" applyNumberFormat="1" applyBorder="1" applyAlignment="1">
      <alignment horizontal="right"/>
    </xf>
    <xf numFmtId="1" fontId="31" fillId="0" borderId="61" xfId="13" applyNumberFormat="1" applyFont="1" applyBorder="1" applyAlignment="1">
      <alignment horizontal="right"/>
    </xf>
    <xf numFmtId="1" fontId="31" fillId="8" borderId="61" xfId="0" applyNumberFormat="1" applyFont="1" applyFill="1" applyBorder="1" applyAlignment="1">
      <alignment horizontal="right"/>
    </xf>
    <xf numFmtId="1" fontId="31" fillId="0" borderId="61" xfId="0" applyNumberFormat="1" applyFont="1" applyBorder="1" applyAlignment="1">
      <alignment horizontal="right"/>
    </xf>
    <xf numFmtId="1" fontId="0" fillId="0" borderId="61" xfId="0" quotePrefix="1" applyNumberFormat="1" applyBorder="1" applyAlignment="1">
      <alignment horizontal="right"/>
    </xf>
    <xf numFmtId="168" fontId="0" fillId="0" borderId="61" xfId="0" quotePrefix="1" applyNumberFormat="1" applyBorder="1" applyAlignment="1">
      <alignment vertical="center"/>
    </xf>
    <xf numFmtId="168" fontId="28" fillId="0" borderId="61" xfId="0" applyNumberFormat="1" applyFont="1" applyBorder="1" applyAlignment="1">
      <alignment horizontal="right"/>
    </xf>
    <xf numFmtId="168" fontId="32" fillId="0" borderId="61" xfId="0" applyNumberFormat="1" applyFont="1" applyBorder="1" applyAlignment="1">
      <alignment horizontal="right"/>
    </xf>
    <xf numFmtId="168" fontId="31" fillId="8" borderId="61" xfId="0" applyNumberFormat="1" applyFont="1" applyFill="1" applyBorder="1" applyAlignment="1">
      <alignment horizontal="right"/>
    </xf>
    <xf numFmtId="168" fontId="32" fillId="8" borderId="61" xfId="0" applyNumberFormat="1" applyFont="1" applyFill="1" applyBorder="1" applyAlignment="1">
      <alignment horizontal="right"/>
    </xf>
    <xf numFmtId="168" fontId="31" fillId="0" borderId="61" xfId="0" applyNumberFormat="1" applyFont="1" applyBorder="1" applyAlignment="1">
      <alignment horizontal="right"/>
    </xf>
    <xf numFmtId="168" fontId="28" fillId="0" borderId="61" xfId="0" applyNumberFormat="1" applyFont="1" applyBorder="1" applyAlignment="1">
      <alignment vertical="center"/>
    </xf>
    <xf numFmtId="1" fontId="33" fillId="0" borderId="61" xfId="0" applyNumberFormat="1" applyFont="1" applyBorder="1" applyAlignment="1">
      <alignment horizontal="right"/>
    </xf>
    <xf numFmtId="168" fontId="0" fillId="3" borderId="61" xfId="0" applyNumberFormat="1" applyFill="1" applyBorder="1" applyAlignment="1">
      <alignment vertical="center"/>
    </xf>
    <xf numFmtId="1" fontId="0" fillId="3" borderId="61" xfId="0" applyNumberFormat="1" applyFill="1" applyBorder="1" applyAlignment="1">
      <alignment horizontal="right"/>
    </xf>
    <xf numFmtId="1" fontId="31" fillId="3" borderId="61" xfId="0" applyNumberFormat="1" applyFont="1" applyFill="1" applyBorder="1" applyAlignment="1">
      <alignment horizontal="right"/>
    </xf>
    <xf numFmtId="1" fontId="33" fillId="3" borderId="61" xfId="0" applyNumberFormat="1" applyFont="1" applyFill="1" applyBorder="1" applyAlignment="1">
      <alignment horizontal="right"/>
    </xf>
    <xf numFmtId="168" fontId="0" fillId="0" borderId="61" xfId="0" applyNumberFormat="1" applyBorder="1" applyAlignment="1">
      <alignment horizontal="right"/>
    </xf>
    <xf numFmtId="1" fontId="34" fillId="0" borderId="61" xfId="0" applyNumberFormat="1" applyFont="1" applyBorder="1" applyAlignment="1">
      <alignment horizontal="right"/>
    </xf>
    <xf numFmtId="168" fontId="34" fillId="0" borderId="61" xfId="0" applyNumberFormat="1" applyFont="1" applyBorder="1" applyAlignment="1">
      <alignment vertical="center"/>
    </xf>
    <xf numFmtId="168" fontId="31" fillId="8" borderId="61" xfId="0" applyNumberFormat="1" applyFont="1" applyFill="1" applyBorder="1" applyAlignment="1" applyProtection="1">
      <alignment horizontal="right"/>
      <protection locked="0"/>
    </xf>
    <xf numFmtId="1" fontId="35" fillId="0" borderId="61" xfId="0" applyNumberFormat="1" applyFont="1" applyBorder="1" applyAlignment="1">
      <alignment horizontal="right"/>
    </xf>
    <xf numFmtId="1" fontId="28" fillId="0" borderId="61" xfId="0" applyNumberFormat="1" applyFont="1" applyBorder="1" applyAlignment="1">
      <alignment horizontal="right"/>
    </xf>
    <xf numFmtId="1" fontId="32" fillId="0" borderId="61" xfId="0" applyNumberFormat="1" applyFont="1" applyBorder="1" applyAlignment="1">
      <alignment horizontal="right"/>
    </xf>
    <xf numFmtId="168" fontId="0" fillId="0" borderId="0" xfId="0" applyNumberFormat="1"/>
    <xf numFmtId="168" fontId="0" fillId="0" borderId="0" xfId="0" applyNumberFormat="1" applyAlignment="1">
      <alignment vertical="center"/>
    </xf>
    <xf numFmtId="168" fontId="36" fillId="0" borderId="61" xfId="0" applyNumberFormat="1" applyFont="1" applyBorder="1" applyAlignment="1">
      <alignment vertical="center"/>
    </xf>
    <xf numFmtId="168" fontId="38" fillId="9" borderId="61" xfId="0" applyNumberFormat="1" applyFont="1" applyFill="1" applyBorder="1" applyAlignment="1">
      <alignment horizontal="center" vertical="center"/>
    </xf>
    <xf numFmtId="168" fontId="37" fillId="0" borderId="61" xfId="0" applyNumberFormat="1" applyFont="1" applyBorder="1" applyAlignment="1">
      <alignment vertical="center"/>
    </xf>
    <xf numFmtId="168" fontId="40" fillId="0" borderId="61" xfId="0" quotePrefix="1" applyNumberFormat="1" applyFont="1" applyBorder="1" applyAlignment="1">
      <alignment vertical="center"/>
    </xf>
    <xf numFmtId="168" fontId="0" fillId="0" borderId="65" xfId="0" applyNumberFormat="1" applyBorder="1"/>
    <xf numFmtId="9" fontId="31" fillId="0" borderId="65" xfId="13" applyFont="1" applyBorder="1" applyAlignment="1">
      <alignment horizontal="center" vertical="center"/>
    </xf>
    <xf numFmtId="168" fontId="31" fillId="0" borderId="65" xfId="0" applyNumberFormat="1" applyFont="1" applyBorder="1"/>
    <xf numFmtId="168" fontId="31" fillId="0" borderId="65" xfId="0" applyNumberFormat="1" applyFont="1" applyBorder="1" applyAlignment="1">
      <alignment horizontal="center" vertical="center"/>
    </xf>
    <xf numFmtId="168" fontId="31" fillId="0" borderId="65" xfId="0" applyNumberFormat="1" applyFont="1" applyBorder="1" applyAlignment="1">
      <alignment horizontal="right" vertical="center"/>
    </xf>
    <xf numFmtId="168" fontId="0" fillId="0" borderId="65" xfId="0" applyNumberFormat="1" applyBorder="1" applyAlignment="1">
      <alignment horizontal="right"/>
    </xf>
    <xf numFmtId="1" fontId="32" fillId="0" borderId="66" xfId="0" applyNumberFormat="1" applyFont="1" applyBorder="1" applyAlignment="1">
      <alignment horizontal="right" vertical="center"/>
    </xf>
    <xf numFmtId="168" fontId="32" fillId="0" borderId="66" xfId="0" applyNumberFormat="1" applyFont="1" applyBorder="1"/>
    <xf numFmtId="1" fontId="32" fillId="0" borderId="67" xfId="0" applyNumberFormat="1" applyFont="1" applyBorder="1" applyAlignment="1">
      <alignment horizontal="right" vertical="center"/>
    </xf>
    <xf numFmtId="168" fontId="32" fillId="0" borderId="67" xfId="0" applyNumberFormat="1" applyFont="1" applyBorder="1"/>
    <xf numFmtId="168" fontId="32" fillId="0" borderId="65" xfId="0" applyNumberFormat="1" applyFont="1" applyBorder="1" applyAlignment="1">
      <alignment horizontal="right" vertical="center"/>
    </xf>
    <xf numFmtId="168" fontId="32" fillId="0" borderId="65" xfId="0" applyNumberFormat="1" applyFont="1" applyBorder="1"/>
    <xf numFmtId="1" fontId="0" fillId="0" borderId="65" xfId="0" applyNumberFormat="1" applyBorder="1" applyAlignment="1">
      <alignment horizontal="right"/>
    </xf>
    <xf numFmtId="1" fontId="33" fillId="0" borderId="65" xfId="0" applyNumberFormat="1" applyFont="1" applyBorder="1" applyAlignment="1">
      <alignment horizontal="right" vertical="center"/>
    </xf>
    <xf numFmtId="168" fontId="34" fillId="0" borderId="65" xfId="0" applyNumberFormat="1" applyFont="1" applyBorder="1"/>
    <xf numFmtId="1" fontId="31" fillId="0" borderId="65" xfId="0" applyNumberFormat="1" applyFont="1" applyBorder="1" applyAlignment="1">
      <alignment horizontal="right"/>
    </xf>
    <xf numFmtId="168" fontId="31" fillId="3" borderId="65" xfId="0" applyNumberFormat="1" applyFont="1" applyFill="1" applyBorder="1" applyAlignment="1">
      <alignment horizontal="right" vertical="center"/>
    </xf>
    <xf numFmtId="168" fontId="0" fillId="3" borderId="65" xfId="0" applyNumberFormat="1" applyFill="1" applyBorder="1"/>
    <xf numFmtId="168" fontId="0" fillId="0" borderId="65" xfId="0" applyNumberFormat="1" applyBorder="1" applyAlignment="1">
      <alignment horizontal="right" vertical="center"/>
    </xf>
    <xf numFmtId="168" fontId="41" fillId="0" borderId="65" xfId="0" applyNumberFormat="1" applyFont="1" applyBorder="1"/>
    <xf numFmtId="1" fontId="0" fillId="8" borderId="65" xfId="0" applyNumberFormat="1" applyFill="1" applyBorder="1" applyAlignment="1">
      <alignment horizontal="right"/>
    </xf>
    <xf numFmtId="168" fontId="28" fillId="9" borderId="65" xfId="17" applyNumberFormat="1" applyFont="1" applyFill="1" applyBorder="1" applyAlignment="1">
      <alignment horizontal="center" vertical="center"/>
    </xf>
    <xf numFmtId="168" fontId="38" fillId="0" borderId="65" xfId="0" applyNumberFormat="1" applyFont="1" applyBorder="1"/>
    <xf numFmtId="168" fontId="0" fillId="0" borderId="61" xfId="0" applyNumberFormat="1" applyBorder="1"/>
    <xf numFmtId="168" fontId="32" fillId="0" borderId="61" xfId="0" applyNumberFormat="1" applyFont="1" applyBorder="1"/>
    <xf numFmtId="168" fontId="32" fillId="0" borderId="61" xfId="0" applyNumberFormat="1" applyFont="1" applyBorder="1" applyAlignment="1">
      <alignment horizontal="right" vertical="center"/>
    </xf>
    <xf numFmtId="1" fontId="42" fillId="0" borderId="61" xfId="0" applyNumberFormat="1" applyFont="1" applyBorder="1" applyAlignment="1">
      <alignment horizontal="right" wrapText="1"/>
    </xf>
    <xf numFmtId="1" fontId="29" fillId="0" borderId="61" xfId="0" applyNumberFormat="1" applyFont="1" applyBorder="1" applyAlignment="1">
      <alignment horizontal="right"/>
    </xf>
    <xf numFmtId="1" fontId="29" fillId="0" borderId="61" xfId="0" applyNumberFormat="1" applyFont="1" applyBorder="1" applyAlignment="1">
      <alignment horizontal="right" wrapText="1"/>
    </xf>
    <xf numFmtId="168" fontId="29" fillId="0" borderId="61" xfId="0" applyNumberFormat="1" applyFont="1" applyBorder="1"/>
    <xf numFmtId="1" fontId="31" fillId="0" borderId="61" xfId="0" applyNumberFormat="1" applyFont="1" applyBorder="1" applyAlignment="1">
      <alignment horizontal="right" vertical="center"/>
    </xf>
    <xf numFmtId="1" fontId="43" fillId="0" borderId="61" xfId="0" applyNumberFormat="1" applyFont="1" applyBorder="1" applyAlignment="1">
      <alignment horizontal="right" wrapText="1"/>
    </xf>
    <xf numFmtId="1" fontId="44" fillId="0" borderId="61" xfId="0" applyNumberFormat="1" applyFont="1" applyBorder="1" applyAlignment="1">
      <alignment horizontal="right" wrapText="1"/>
    </xf>
    <xf numFmtId="168" fontId="31" fillId="0" borderId="61" xfId="0" applyNumberFormat="1" applyFont="1" applyBorder="1" applyAlignment="1">
      <alignment vertical="center"/>
    </xf>
    <xf numFmtId="1" fontId="0" fillId="0" borderId="71" xfId="0" applyNumberFormat="1" applyBorder="1" applyAlignment="1">
      <alignment horizontal="right"/>
    </xf>
    <xf numFmtId="1" fontId="40" fillId="0" borderId="71" xfId="0" applyNumberFormat="1" applyFont="1" applyBorder="1" applyAlignment="1">
      <alignment horizontal="right"/>
    </xf>
    <xf numFmtId="168" fontId="0" fillId="0" borderId="71" xfId="0" applyNumberFormat="1" applyBorder="1"/>
    <xf numFmtId="1" fontId="0" fillId="0" borderId="72" xfId="0" applyNumberFormat="1" applyBorder="1" applyAlignment="1">
      <alignment horizontal="right"/>
    </xf>
    <xf numFmtId="1" fontId="31" fillId="0" borderId="72" xfId="0" applyNumberFormat="1" applyFont="1" applyBorder="1" applyAlignment="1">
      <alignment horizontal="right"/>
    </xf>
    <xf numFmtId="168" fontId="0" fillId="0" borderId="72" xfId="0" applyNumberFormat="1" applyBorder="1"/>
    <xf numFmtId="168" fontId="28" fillId="0" borderId="61" xfId="0" applyNumberFormat="1" applyFont="1" applyBorder="1" applyAlignment="1">
      <alignment horizontal="right" vertical="center"/>
    </xf>
    <xf numFmtId="168" fontId="31" fillId="0" borderId="61" xfId="0" applyNumberFormat="1" applyFont="1" applyBorder="1" applyAlignment="1">
      <alignment horizontal="right" vertical="center"/>
    </xf>
    <xf numFmtId="168" fontId="28" fillId="0" borderId="61" xfId="0" applyNumberFormat="1" applyFont="1" applyBorder="1"/>
    <xf numFmtId="1" fontId="0" fillId="0" borderId="61" xfId="0" applyNumberFormat="1" applyBorder="1" applyAlignment="1">
      <alignment horizontal="right" vertical="center"/>
    </xf>
    <xf numFmtId="1" fontId="32" fillId="0" borderId="61" xfId="0" applyNumberFormat="1" applyFont="1" applyBorder="1" applyAlignment="1">
      <alignment horizontal="right" vertical="center"/>
    </xf>
    <xf numFmtId="1" fontId="31" fillId="8" borderId="61" xfId="0" applyNumberFormat="1" applyFont="1" applyFill="1" applyBorder="1" applyAlignment="1">
      <alignment horizontal="right" vertical="center"/>
    </xf>
    <xf numFmtId="1" fontId="33" fillId="0" borderId="61" xfId="0" applyNumberFormat="1" applyFont="1" applyBorder="1" applyAlignment="1">
      <alignment horizontal="right" vertical="center"/>
    </xf>
    <xf numFmtId="168" fontId="34" fillId="0" borderId="61" xfId="0" applyNumberFormat="1" applyFont="1" applyBorder="1"/>
    <xf numFmtId="168" fontId="28" fillId="0" borderId="61" xfId="0" applyNumberFormat="1" applyFont="1" applyBorder="1" applyAlignment="1">
      <alignment horizontal="center" vertical="center"/>
    </xf>
    <xf numFmtId="168" fontId="31" fillId="0" borderId="61" xfId="0" applyNumberFormat="1" applyFont="1" applyBorder="1"/>
    <xf numFmtId="168" fontId="31" fillId="0" borderId="61" xfId="0" applyNumberFormat="1" applyFont="1" applyBorder="1" applyAlignment="1">
      <alignment horizontal="center" vertical="center"/>
    </xf>
    <xf numFmtId="168" fontId="31" fillId="3" borderId="61" xfId="0" applyNumberFormat="1" applyFont="1" applyFill="1" applyBorder="1" applyAlignment="1">
      <alignment vertical="center"/>
    </xf>
    <xf numFmtId="168" fontId="0" fillId="3" borderId="61" xfId="0" applyNumberFormat="1" applyFill="1" applyBorder="1"/>
    <xf numFmtId="1" fontId="28" fillId="0" borderId="61" xfId="0" applyNumberFormat="1" applyFont="1" applyBorder="1" applyAlignment="1">
      <alignment horizontal="right" vertical="center"/>
    </xf>
    <xf numFmtId="1" fontId="32" fillId="8" borderId="61" xfId="0" applyNumberFormat="1" applyFont="1" applyFill="1" applyBorder="1" applyAlignment="1">
      <alignment horizontal="right" vertical="center"/>
    </xf>
    <xf numFmtId="168" fontId="0" fillId="0" borderId="61" xfId="0" applyNumberFormat="1" applyBorder="1" applyAlignment="1">
      <alignment horizontal="right" vertical="center"/>
    </xf>
    <xf numFmtId="168" fontId="37" fillId="9" borderId="61" xfId="0" applyNumberFormat="1" applyFont="1" applyFill="1" applyBorder="1"/>
    <xf numFmtId="168" fontId="37" fillId="0" borderId="61" xfId="0" applyNumberFormat="1" applyFont="1" applyBorder="1"/>
    <xf numFmtId="168" fontId="0" fillId="0" borderId="61" xfId="0" quotePrefix="1" applyNumberFormat="1" applyBorder="1"/>
    <xf numFmtId="0" fontId="3" fillId="0" borderId="0" xfId="14" applyFont="1" applyProtection="1">
      <protection hidden="1"/>
    </xf>
    <xf numFmtId="0" fontId="28" fillId="0" borderId="0" xfId="0" applyFont="1"/>
    <xf numFmtId="6" fontId="47" fillId="10" borderId="31" xfId="0" applyNumberFormat="1" applyFont="1" applyFill="1" applyBorder="1" applyAlignment="1">
      <alignment horizontal="center" vertical="top"/>
    </xf>
    <xf numFmtId="6" fontId="47" fillId="10" borderId="30" xfId="0" applyNumberFormat="1" applyFont="1" applyFill="1" applyBorder="1" applyAlignment="1">
      <alignment horizontal="center" vertical="top"/>
    </xf>
    <xf numFmtId="0" fontId="47" fillId="10" borderId="46" xfId="0" applyFont="1" applyFill="1" applyBorder="1"/>
    <xf numFmtId="0" fontId="48" fillId="0" borderId="73" xfId="0" applyFont="1" applyBorder="1" applyAlignment="1">
      <alignment horizontal="center" vertical="top"/>
    </xf>
    <xf numFmtId="0" fontId="48" fillId="0" borderId="5" xfId="0" applyFont="1" applyBorder="1" applyAlignment="1">
      <alignment horizontal="center" vertical="top"/>
    </xf>
    <xf numFmtId="0" fontId="48" fillId="0" borderId="37" xfId="0" applyFont="1" applyBorder="1"/>
    <xf numFmtId="6" fontId="48" fillId="0" borderId="51" xfId="0" applyNumberFormat="1" applyFont="1" applyBorder="1" applyAlignment="1">
      <alignment horizontal="center" vertical="top"/>
    </xf>
    <xf numFmtId="6" fontId="48" fillId="0" borderId="1" xfId="0" applyNumberFormat="1" applyFont="1" applyBorder="1" applyAlignment="1">
      <alignment horizontal="center" vertical="top"/>
    </xf>
    <xf numFmtId="0" fontId="48" fillId="0" borderId="36" xfId="0" applyFont="1" applyBorder="1"/>
    <xf numFmtId="0" fontId="48" fillId="0" borderId="51" xfId="0" applyFont="1" applyBorder="1" applyAlignment="1">
      <alignment horizontal="center" vertical="top"/>
    </xf>
    <xf numFmtId="0" fontId="48" fillId="0" borderId="1" xfId="0" applyFont="1" applyBorder="1" applyAlignment="1">
      <alignment horizontal="center" vertical="top"/>
    </xf>
    <xf numFmtId="6" fontId="28" fillId="0" borderId="0" xfId="0" applyNumberFormat="1" applyFont="1"/>
    <xf numFmtId="6" fontId="47" fillId="10" borderId="51" xfId="0" applyNumberFormat="1" applyFont="1" applyFill="1" applyBorder="1" applyAlignment="1">
      <alignment horizontal="center" vertical="top"/>
    </xf>
    <xf numFmtId="6" fontId="47" fillId="10" borderId="1" xfId="0" applyNumberFormat="1" applyFont="1" applyFill="1" applyBorder="1" applyAlignment="1">
      <alignment horizontal="center" vertical="top"/>
    </xf>
    <xf numFmtId="0" fontId="47" fillId="10" borderId="36" xfId="0" applyFont="1" applyFill="1" applyBorder="1"/>
    <xf numFmtId="0" fontId="47" fillId="10" borderId="51" xfId="0" applyFont="1" applyFill="1" applyBorder="1" applyAlignment="1">
      <alignment horizontal="center" vertical="top"/>
    </xf>
    <xf numFmtId="0" fontId="47" fillId="10" borderId="1" xfId="0" applyFont="1" applyFill="1" applyBorder="1" applyAlignment="1">
      <alignment horizontal="center" vertical="top"/>
    </xf>
    <xf numFmtId="0" fontId="0" fillId="0" borderId="0" xfId="0" applyAlignment="1">
      <alignment horizontal="center" vertical="center"/>
    </xf>
    <xf numFmtId="0" fontId="47" fillId="10" borderId="59" xfId="0" applyFont="1" applyFill="1" applyBorder="1" applyAlignment="1">
      <alignment horizontal="center" vertical="top"/>
    </xf>
    <xf numFmtId="0" fontId="47" fillId="10" borderId="74" xfId="0" applyFont="1" applyFill="1" applyBorder="1" applyAlignment="1">
      <alignment horizontal="center" vertical="top"/>
    </xf>
    <xf numFmtId="0" fontId="47" fillId="10" borderId="57" xfId="0" applyFont="1" applyFill="1" applyBorder="1" applyAlignment="1">
      <alignment horizontal="left" vertical="top"/>
    </xf>
    <xf numFmtId="0" fontId="8" fillId="0" borderId="0" xfId="0" applyFont="1"/>
    <xf numFmtId="9" fontId="0" fillId="0" borderId="0" xfId="0" applyNumberFormat="1"/>
    <xf numFmtId="0" fontId="0" fillId="0" borderId="0" xfId="0" quotePrefix="1"/>
    <xf numFmtId="0" fontId="7" fillId="0" borderId="0" xfId="0" applyFont="1"/>
    <xf numFmtId="9" fontId="7" fillId="0" borderId="0" xfId="0" applyNumberFormat="1" applyFont="1"/>
    <xf numFmtId="0" fontId="9" fillId="3" borderId="7" xfId="3" applyFill="1" applyBorder="1" applyAlignment="1" applyProtection="1">
      <alignment horizontal="center" vertical="center"/>
      <protection hidden="1"/>
    </xf>
    <xf numFmtId="9" fontId="9" fillId="3" borderId="7" xfId="13" applyFont="1" applyFill="1" applyBorder="1" applyAlignment="1" applyProtection="1">
      <alignment horizontal="center" vertical="center"/>
      <protection hidden="1"/>
    </xf>
    <xf numFmtId="0" fontId="9" fillId="3" borderId="1" xfId="3" applyFill="1" applyBorder="1" applyAlignment="1" applyProtection="1">
      <alignment horizontal="center" vertical="center"/>
      <protection hidden="1"/>
    </xf>
    <xf numFmtId="0" fontId="9" fillId="3" borderId="16" xfId="3" applyFill="1" applyBorder="1" applyAlignment="1" applyProtection="1">
      <alignment horizontal="center" vertical="center"/>
      <protection hidden="1"/>
    </xf>
    <xf numFmtId="0" fontId="9" fillId="3" borderId="5" xfId="3" applyFill="1" applyBorder="1" applyAlignment="1" applyProtection="1">
      <alignment horizontal="center" vertical="center"/>
      <protection hidden="1"/>
    </xf>
    <xf numFmtId="165" fontId="9" fillId="3" borderId="7" xfId="3" applyNumberFormat="1" applyFill="1" applyBorder="1" applyAlignment="1" applyProtection="1">
      <alignment horizontal="center" vertical="center"/>
      <protection hidden="1"/>
    </xf>
    <xf numFmtId="165" fontId="9" fillId="3" borderId="1" xfId="3" applyNumberFormat="1" applyFill="1" applyBorder="1" applyAlignment="1" applyProtection="1">
      <alignment horizontal="center" vertical="center"/>
      <protection hidden="1"/>
    </xf>
    <xf numFmtId="165" fontId="9" fillId="3" borderId="16" xfId="3" applyNumberFormat="1" applyFill="1" applyBorder="1" applyAlignment="1" applyProtection="1">
      <alignment horizontal="center" vertical="center"/>
      <protection hidden="1"/>
    </xf>
    <xf numFmtId="165" fontId="10" fillId="3" borderId="30" xfId="3" applyNumberFormat="1" applyFont="1" applyFill="1" applyBorder="1" applyAlignment="1" applyProtection="1">
      <alignment horizontal="center" vertical="center"/>
      <protection hidden="1"/>
    </xf>
    <xf numFmtId="168" fontId="9" fillId="3" borderId="15" xfId="3" applyNumberFormat="1" applyFill="1" applyBorder="1" applyAlignment="1" applyProtection="1">
      <alignment horizontal="center"/>
      <protection hidden="1"/>
    </xf>
    <xf numFmtId="168" fontId="9" fillId="3" borderId="13" xfId="3" applyNumberFormat="1" applyFill="1" applyBorder="1" applyAlignment="1" applyProtection="1">
      <alignment horizontal="center"/>
      <protection hidden="1"/>
    </xf>
    <xf numFmtId="168" fontId="9" fillId="3" borderId="18" xfId="3" applyNumberFormat="1" applyFill="1" applyBorder="1" applyAlignment="1" applyProtection="1">
      <alignment horizontal="center"/>
      <protection hidden="1"/>
    </xf>
    <xf numFmtId="165" fontId="28" fillId="0" borderId="30" xfId="0" applyNumberFormat="1" applyFont="1" applyBorder="1" applyAlignment="1" applyProtection="1">
      <alignment horizontal="center"/>
      <protection hidden="1"/>
    </xf>
    <xf numFmtId="168" fontId="8" fillId="3" borderId="29" xfId="3" applyNumberFormat="1" applyFont="1" applyFill="1" applyBorder="1" applyAlignment="1" applyProtection="1">
      <alignment horizontal="center"/>
      <protection hidden="1"/>
    </xf>
    <xf numFmtId="168" fontId="8" fillId="3" borderId="30" xfId="3" applyNumberFormat="1" applyFont="1" applyFill="1" applyBorder="1" applyAlignment="1" applyProtection="1">
      <alignment horizontal="center"/>
      <protection hidden="1"/>
    </xf>
    <xf numFmtId="168" fontId="8" fillId="3" borderId="30" xfId="0" applyNumberFormat="1" applyFont="1" applyFill="1" applyBorder="1" applyAlignment="1" applyProtection="1">
      <alignment vertical="center"/>
      <protection hidden="1"/>
    </xf>
    <xf numFmtId="168" fontId="8" fillId="3" borderId="30" xfId="0" applyNumberFormat="1" applyFont="1" applyFill="1" applyBorder="1" applyAlignment="1" applyProtection="1">
      <alignment horizontal="center" vertical="center"/>
      <protection hidden="1"/>
    </xf>
    <xf numFmtId="168" fontId="14" fillId="3" borderId="2" xfId="0" applyNumberFormat="1" applyFont="1" applyFill="1" applyBorder="1" applyAlignment="1" applyProtection="1">
      <alignment horizontal="center"/>
      <protection hidden="1"/>
    </xf>
    <xf numFmtId="1" fontId="9" fillId="2" borderId="13" xfId="3" applyNumberFormat="1" applyFill="1" applyBorder="1" applyAlignment="1" applyProtection="1">
      <alignment horizontal="center"/>
      <protection locked="0"/>
    </xf>
    <xf numFmtId="9" fontId="45" fillId="0" borderId="0" xfId="0" applyNumberFormat="1" applyFont="1"/>
    <xf numFmtId="170" fontId="7" fillId="2" borderId="56" xfId="3" applyNumberFormat="1" applyFont="1" applyFill="1" applyBorder="1" applyAlignment="1" applyProtection="1">
      <alignment horizontal="center"/>
      <protection locked="0"/>
    </xf>
    <xf numFmtId="170" fontId="7" fillId="2" borderId="43" xfId="3" applyNumberFormat="1" applyFont="1" applyFill="1" applyBorder="1" applyAlignment="1" applyProtection="1">
      <alignment horizontal="center"/>
      <protection locked="0"/>
    </xf>
    <xf numFmtId="170" fontId="7" fillId="2" borderId="45" xfId="3" applyNumberFormat="1" applyFont="1" applyFill="1" applyBorder="1" applyAlignment="1" applyProtection="1">
      <alignment horizontal="center"/>
      <protection locked="0"/>
    </xf>
    <xf numFmtId="168" fontId="8" fillId="3" borderId="49" xfId="3" applyNumberFormat="1" applyFont="1" applyFill="1" applyBorder="1" applyAlignment="1" applyProtection="1">
      <alignment horizontal="center"/>
      <protection hidden="1"/>
    </xf>
    <xf numFmtId="0" fontId="55" fillId="12" borderId="0" xfId="0" applyFont="1" applyFill="1" applyProtection="1">
      <protection hidden="1"/>
    </xf>
    <xf numFmtId="165" fontId="9" fillId="3" borderId="12" xfId="3" applyNumberFormat="1" applyFill="1" applyBorder="1" applyAlignment="1" applyProtection="1">
      <alignment horizontal="center" vertical="center"/>
      <protection hidden="1"/>
    </xf>
    <xf numFmtId="165" fontId="9" fillId="3" borderId="47" xfId="3" applyNumberFormat="1" applyFill="1" applyBorder="1" applyAlignment="1" applyProtection="1">
      <alignment horizontal="center" vertical="center"/>
      <protection hidden="1"/>
    </xf>
    <xf numFmtId="165" fontId="9" fillId="3" borderId="76" xfId="3" applyNumberFormat="1" applyFill="1" applyBorder="1" applyAlignment="1" applyProtection="1">
      <alignment horizontal="center" vertical="center"/>
      <protection hidden="1"/>
    </xf>
    <xf numFmtId="165" fontId="9" fillId="3" borderId="75" xfId="3" applyNumberFormat="1" applyFill="1" applyBorder="1" applyAlignment="1" applyProtection="1">
      <alignment horizontal="center" vertical="center"/>
      <protection hidden="1"/>
    </xf>
    <xf numFmtId="168" fontId="10" fillId="3" borderId="48" xfId="3" applyNumberFormat="1" applyFont="1" applyFill="1" applyBorder="1" applyAlignment="1" applyProtection="1">
      <alignment horizontal="center"/>
      <protection hidden="1"/>
    </xf>
    <xf numFmtId="168" fontId="9" fillId="3" borderId="76" xfId="16" applyNumberFormat="1" applyFont="1" applyFill="1" applyBorder="1" applyAlignment="1" applyProtection="1">
      <alignment horizontal="center" vertical="center"/>
      <protection hidden="1"/>
    </xf>
    <xf numFmtId="168" fontId="8" fillId="3" borderId="75" xfId="16" applyNumberFormat="1" applyFont="1" applyFill="1" applyBorder="1" applyAlignment="1" applyProtection="1">
      <alignment horizontal="center" vertical="center"/>
      <protection hidden="1"/>
    </xf>
    <xf numFmtId="168" fontId="13" fillId="0" borderId="48" xfId="0" applyNumberFormat="1" applyFont="1" applyBorder="1" applyAlignment="1" applyProtection="1">
      <alignment horizontal="center"/>
      <protection hidden="1"/>
    </xf>
    <xf numFmtId="168" fontId="13" fillId="0" borderId="75" xfId="0" applyNumberFormat="1" applyFont="1" applyBorder="1" applyAlignment="1" applyProtection="1">
      <alignment horizontal="center"/>
      <protection hidden="1"/>
    </xf>
    <xf numFmtId="0" fontId="9" fillId="3" borderId="0" xfId="3" applyFill="1" applyProtection="1">
      <protection hidden="1"/>
    </xf>
    <xf numFmtId="0" fontId="0" fillId="3" borderId="0" xfId="0" applyFill="1" applyProtection="1">
      <protection hidden="1"/>
    </xf>
    <xf numFmtId="0" fontId="0" fillId="11" borderId="0" xfId="0" applyFill="1" applyProtection="1">
      <protection hidden="1"/>
    </xf>
    <xf numFmtId="0" fontId="0" fillId="0" borderId="0" xfId="0" applyProtection="1">
      <protection hidden="1"/>
    </xf>
    <xf numFmtId="0" fontId="7" fillId="3" borderId="0" xfId="1" applyFill="1" applyProtection="1">
      <protection hidden="1"/>
    </xf>
    <xf numFmtId="49" fontId="9" fillId="3" borderId="0" xfId="2" applyNumberFormat="1" applyFont="1" applyFill="1" applyBorder="1" applyAlignment="1" applyProtection="1">
      <alignment horizontal="left"/>
      <protection hidden="1"/>
    </xf>
    <xf numFmtId="0" fontId="8" fillId="3" borderId="0" xfId="1" applyFont="1" applyFill="1" applyAlignment="1" applyProtection="1">
      <alignment horizontal="center"/>
      <protection hidden="1"/>
    </xf>
    <xf numFmtId="0" fontId="50" fillId="3" borderId="0" xfId="0" applyFont="1" applyFill="1" applyAlignment="1" applyProtection="1">
      <alignment horizontal="center"/>
      <protection hidden="1"/>
    </xf>
    <xf numFmtId="0" fontId="0" fillId="3" borderId="24" xfId="0" applyFill="1" applyBorder="1" applyProtection="1">
      <protection hidden="1"/>
    </xf>
    <xf numFmtId="0" fontId="14" fillId="3" borderId="0" xfId="0" applyFont="1" applyFill="1" applyProtection="1">
      <protection hidden="1"/>
    </xf>
    <xf numFmtId="0" fontId="19" fillId="3" borderId="0" xfId="7" applyFont="1" applyFill="1" applyAlignment="1" applyProtection="1">
      <alignment horizontal="left" vertical="center"/>
      <protection hidden="1"/>
    </xf>
    <xf numFmtId="0" fontId="0" fillId="3" borderId="0" xfId="0" applyFill="1" applyAlignment="1" applyProtection="1">
      <alignment horizontal="left"/>
      <protection hidden="1"/>
    </xf>
    <xf numFmtId="0" fontId="0" fillId="3" borderId="44" xfId="0" applyFill="1" applyBorder="1" applyProtection="1">
      <protection hidden="1"/>
    </xf>
    <xf numFmtId="0" fontId="52" fillId="3" borderId="0" xfId="0" applyFont="1" applyFill="1" applyAlignment="1" applyProtection="1">
      <alignment horizontal="left"/>
      <protection hidden="1"/>
    </xf>
    <xf numFmtId="0" fontId="11" fillId="3" borderId="0" xfId="3" applyFont="1" applyFill="1" applyAlignment="1" applyProtection="1">
      <alignment horizontal="left"/>
      <protection hidden="1"/>
    </xf>
    <xf numFmtId="0" fontId="9" fillId="3" borderId="24" xfId="3" applyFill="1" applyBorder="1" applyAlignment="1" applyProtection="1">
      <alignment horizontal="center" vertical="center"/>
      <protection hidden="1"/>
    </xf>
    <xf numFmtId="0" fontId="9" fillId="3" borderId="44" xfId="3" applyFill="1" applyBorder="1" applyAlignment="1" applyProtection="1">
      <alignment horizontal="center" vertical="center"/>
      <protection hidden="1"/>
    </xf>
    <xf numFmtId="0" fontId="10" fillId="3" borderId="46" xfId="3" applyFont="1" applyFill="1" applyBorder="1" applyProtection="1">
      <protection hidden="1"/>
    </xf>
    <xf numFmtId="0" fontId="10" fillId="3" borderId="30" xfId="3" applyFont="1" applyFill="1" applyBorder="1" applyProtection="1">
      <protection hidden="1"/>
    </xf>
    <xf numFmtId="0" fontId="10" fillId="3" borderId="47" xfId="3" applyFont="1" applyFill="1" applyBorder="1" applyProtection="1">
      <protection hidden="1"/>
    </xf>
    <xf numFmtId="9" fontId="10" fillId="3" borderId="47" xfId="3" applyNumberFormat="1" applyFont="1" applyFill="1" applyBorder="1" applyAlignment="1" applyProtection="1">
      <alignment horizontal="center"/>
      <protection hidden="1"/>
    </xf>
    <xf numFmtId="9" fontId="10" fillId="3" borderId="29" xfId="3" applyNumberFormat="1" applyFont="1" applyFill="1" applyBorder="1" applyAlignment="1" applyProtection="1">
      <alignment horizontal="center"/>
      <protection hidden="1"/>
    </xf>
    <xf numFmtId="165" fontId="10" fillId="3" borderId="48" xfId="3" applyNumberFormat="1" applyFont="1" applyFill="1" applyBorder="1" applyProtection="1">
      <protection hidden="1"/>
    </xf>
    <xf numFmtId="165" fontId="10" fillId="3" borderId="29" xfId="3" applyNumberFormat="1" applyFont="1" applyFill="1" applyBorder="1" applyProtection="1">
      <protection hidden="1"/>
    </xf>
    <xf numFmtId="166" fontId="10" fillId="3" borderId="30" xfId="3" applyNumberFormat="1" applyFont="1" applyFill="1" applyBorder="1" applyProtection="1">
      <protection hidden="1"/>
    </xf>
    <xf numFmtId="0" fontId="10" fillId="3" borderId="0" xfId="3" quotePrefix="1" applyFont="1" applyFill="1" applyAlignment="1" applyProtection="1">
      <alignment horizontal="left"/>
      <protection hidden="1"/>
    </xf>
    <xf numFmtId="0" fontId="9" fillId="3" borderId="30" xfId="3" applyFill="1" applyBorder="1" applyAlignment="1" applyProtection="1">
      <alignment horizontal="center" vertical="center"/>
      <protection hidden="1"/>
    </xf>
    <xf numFmtId="9" fontId="9" fillId="3" borderId="30" xfId="13" applyFont="1" applyFill="1" applyBorder="1" applyAlignment="1" applyProtection="1">
      <alignment horizontal="center" vertical="center"/>
      <protection hidden="1"/>
    </xf>
    <xf numFmtId="0" fontId="10" fillId="3" borderId="0" xfId="3" applyFont="1" applyFill="1" applyProtection="1">
      <protection hidden="1"/>
    </xf>
    <xf numFmtId="0" fontId="9" fillId="3" borderId="0" xfId="3" applyFill="1" applyAlignment="1" applyProtection="1">
      <alignment horizontal="center" vertical="center"/>
      <protection hidden="1"/>
    </xf>
    <xf numFmtId="9" fontId="9" fillId="3" borderId="0" xfId="13" applyFont="1" applyFill="1" applyBorder="1" applyAlignment="1" applyProtection="1">
      <alignment horizontal="center" vertical="center"/>
      <protection hidden="1"/>
    </xf>
    <xf numFmtId="0" fontId="21" fillId="3" borderId="0" xfId="0" applyFont="1" applyFill="1" applyProtection="1">
      <protection hidden="1"/>
    </xf>
    <xf numFmtId="0" fontId="14" fillId="3" borderId="42" xfId="0" applyFont="1" applyFill="1" applyBorder="1" applyAlignment="1" applyProtection="1">
      <alignment horizontal="center" vertical="center"/>
      <protection hidden="1"/>
    </xf>
    <xf numFmtId="0" fontId="8" fillId="3" borderId="28" xfId="3" applyFont="1" applyFill="1" applyBorder="1" applyProtection="1">
      <protection hidden="1"/>
    </xf>
    <xf numFmtId="0" fontId="8" fillId="3" borderId="30" xfId="3" applyFont="1" applyFill="1" applyBorder="1" applyAlignment="1" applyProtection="1">
      <alignment horizontal="left" vertical="center"/>
      <protection hidden="1"/>
    </xf>
    <xf numFmtId="0" fontId="8" fillId="3" borderId="48" xfId="3" applyFont="1" applyFill="1" applyBorder="1" applyProtection="1">
      <protection hidden="1"/>
    </xf>
    <xf numFmtId="0" fontId="8" fillId="3" borderId="47" xfId="3" applyFont="1" applyFill="1" applyBorder="1" applyProtection="1">
      <protection hidden="1"/>
    </xf>
    <xf numFmtId="0" fontId="14" fillId="3" borderId="47" xfId="0" applyFont="1" applyFill="1" applyBorder="1" applyProtection="1">
      <protection hidden="1"/>
    </xf>
    <xf numFmtId="0" fontId="14" fillId="11" borderId="0" xfId="0" applyFont="1" applyFill="1" applyProtection="1">
      <protection hidden="1"/>
    </xf>
    <xf numFmtId="0" fontId="11" fillId="3" borderId="0" xfId="0" applyFont="1" applyFill="1" applyAlignment="1" applyProtection="1">
      <alignment horizontal="left"/>
      <protection hidden="1"/>
    </xf>
    <xf numFmtId="0" fontId="8" fillId="3" borderId="46" xfId="0" applyFont="1" applyFill="1" applyBorder="1" applyProtection="1">
      <protection hidden="1"/>
    </xf>
    <xf numFmtId="0" fontId="8" fillId="3" borderId="48" xfId="0" applyFont="1" applyFill="1" applyBorder="1" applyAlignment="1" applyProtection="1">
      <alignment horizontal="left" vertical="center"/>
      <protection hidden="1"/>
    </xf>
    <xf numFmtId="0" fontId="8" fillId="3" borderId="30" xfId="0" applyFont="1" applyFill="1" applyBorder="1" applyAlignment="1" applyProtection="1">
      <alignment horizontal="left" vertical="center"/>
      <protection hidden="1"/>
    </xf>
    <xf numFmtId="0" fontId="14" fillId="0" borderId="0" xfId="0" applyFont="1" applyProtection="1">
      <protection hidden="1"/>
    </xf>
    <xf numFmtId="0" fontId="0" fillId="0" borderId="0" xfId="0" applyAlignment="1" applyProtection="1">
      <alignment horizontal="center"/>
      <protection hidden="1"/>
    </xf>
    <xf numFmtId="0" fontId="14" fillId="3" borderId="46" xfId="0" applyFont="1" applyFill="1" applyBorder="1" applyProtection="1">
      <protection hidden="1"/>
    </xf>
    <xf numFmtId="0" fontId="8" fillId="3" borderId="48" xfId="3" applyFont="1" applyFill="1" applyBorder="1" applyAlignment="1" applyProtection="1">
      <alignment horizontal="left" vertical="center"/>
      <protection hidden="1"/>
    </xf>
    <xf numFmtId="0" fontId="8" fillId="3" borderId="30" xfId="3" applyFont="1" applyFill="1" applyBorder="1" applyProtection="1">
      <protection hidden="1"/>
    </xf>
    <xf numFmtId="170" fontId="14" fillId="12" borderId="0" xfId="0" applyNumberFormat="1" applyFont="1" applyFill="1" applyProtection="1">
      <protection hidden="1"/>
    </xf>
    <xf numFmtId="0" fontId="14" fillId="3" borderId="52" xfId="0" applyFont="1" applyFill="1" applyBorder="1" applyAlignment="1" applyProtection="1">
      <alignment horizontal="center" vertical="center"/>
      <protection hidden="1"/>
    </xf>
    <xf numFmtId="170" fontId="14" fillId="3" borderId="0" xfId="0" applyNumberFormat="1" applyFont="1" applyFill="1" applyProtection="1">
      <protection hidden="1"/>
    </xf>
    <xf numFmtId="0" fontId="8" fillId="3" borderId="0" xfId="0" applyFont="1" applyFill="1" applyProtection="1">
      <protection hidden="1"/>
    </xf>
    <xf numFmtId="0" fontId="14" fillId="3" borderId="4" xfId="0" applyFont="1" applyFill="1" applyBorder="1" applyProtection="1">
      <protection hidden="1"/>
    </xf>
    <xf numFmtId="0" fontId="14" fillId="3" borderId="3" xfId="0" applyFont="1" applyFill="1" applyBorder="1" applyProtection="1">
      <protection hidden="1"/>
    </xf>
    <xf numFmtId="0" fontId="14" fillId="3" borderId="3" xfId="0" applyFont="1" applyFill="1" applyBorder="1" applyAlignment="1" applyProtection="1">
      <alignment horizontal="center"/>
      <protection hidden="1"/>
    </xf>
    <xf numFmtId="0" fontId="14" fillId="3" borderId="12" xfId="0" applyFont="1" applyFill="1" applyBorder="1" applyAlignment="1" applyProtection="1">
      <alignment horizontal="center"/>
      <protection hidden="1"/>
    </xf>
    <xf numFmtId="0" fontId="14" fillId="3" borderId="12" xfId="0" applyFont="1" applyFill="1" applyBorder="1" applyProtection="1">
      <protection hidden="1"/>
    </xf>
    <xf numFmtId="0" fontId="14" fillId="3" borderId="6" xfId="0" applyFont="1" applyFill="1" applyBorder="1" applyProtection="1">
      <protection hidden="1"/>
    </xf>
    <xf numFmtId="168" fontId="14" fillId="3" borderId="0" xfId="0" applyNumberFormat="1" applyFont="1" applyFill="1" applyProtection="1">
      <protection hidden="1"/>
    </xf>
    <xf numFmtId="0" fontId="3" fillId="3" borderId="4" xfId="0" applyFont="1" applyFill="1" applyBorder="1" applyProtection="1">
      <protection hidden="1"/>
    </xf>
    <xf numFmtId="0" fontId="14" fillId="3" borderId="13" xfId="0" applyFont="1" applyFill="1" applyBorder="1" applyProtection="1">
      <protection hidden="1"/>
    </xf>
    <xf numFmtId="0" fontId="3" fillId="0" borderId="4" xfId="0" applyFont="1" applyBorder="1" applyProtection="1">
      <protection hidden="1"/>
    </xf>
    <xf numFmtId="0" fontId="14" fillId="3" borderId="8" xfId="0" applyFont="1" applyFill="1" applyBorder="1" applyAlignment="1" applyProtection="1">
      <alignment horizontal="center" vertical="top"/>
      <protection hidden="1"/>
    </xf>
    <xf numFmtId="0" fontId="14" fillId="3" borderId="0" xfId="0" applyFont="1" applyFill="1" applyAlignment="1" applyProtection="1">
      <alignment vertical="top" wrapText="1"/>
      <protection hidden="1"/>
    </xf>
    <xf numFmtId="0" fontId="8" fillId="2" borderId="10" xfId="0" applyFont="1" applyFill="1" applyBorder="1" applyAlignment="1" applyProtection="1">
      <alignment vertical="top"/>
      <protection hidden="1"/>
    </xf>
    <xf numFmtId="0" fontId="8" fillId="2" borderId="11" xfId="0" applyFont="1" applyFill="1" applyBorder="1" applyAlignment="1" applyProtection="1">
      <alignment vertical="top"/>
      <protection hidden="1"/>
    </xf>
    <xf numFmtId="0" fontId="14" fillId="2" borderId="11" xfId="0" applyFont="1" applyFill="1" applyBorder="1" applyProtection="1">
      <protection hidden="1"/>
    </xf>
    <xf numFmtId="0" fontId="14" fillId="2" borderId="6" xfId="0" applyFont="1" applyFill="1" applyBorder="1" applyProtection="1">
      <protection hidden="1"/>
    </xf>
    <xf numFmtId="0" fontId="8" fillId="2" borderId="6" xfId="0" applyFont="1" applyFill="1" applyBorder="1" applyProtection="1">
      <protection hidden="1"/>
    </xf>
    <xf numFmtId="0" fontId="8" fillId="2" borderId="9" xfId="0" applyFont="1" applyFill="1" applyBorder="1" applyProtection="1">
      <protection hidden="1"/>
    </xf>
    <xf numFmtId="0" fontId="8" fillId="2" borderId="12" xfId="0" applyFont="1" applyFill="1" applyBorder="1" applyProtection="1">
      <protection hidden="1"/>
    </xf>
    <xf numFmtId="0" fontId="14" fillId="2" borderId="12" xfId="0" applyFont="1" applyFill="1" applyBorder="1" applyProtection="1">
      <protection hidden="1"/>
    </xf>
    <xf numFmtId="0" fontId="0" fillId="11" borderId="0" xfId="0" applyFill="1" applyAlignment="1" applyProtection="1">
      <alignment horizontal="center"/>
      <protection hidden="1"/>
    </xf>
    <xf numFmtId="0" fontId="8" fillId="2" borderId="29" xfId="10" applyFont="1" applyFill="1" applyBorder="1" applyAlignment="1" applyProtection="1">
      <alignment horizontal="left" vertical="top"/>
      <protection hidden="1"/>
    </xf>
    <xf numFmtId="9" fontId="10" fillId="3" borderId="0" xfId="3" applyNumberFormat="1" applyFont="1" applyFill="1" applyAlignment="1" applyProtection="1">
      <alignment horizontal="center"/>
      <protection hidden="1"/>
    </xf>
    <xf numFmtId="165" fontId="10" fillId="3" borderId="0" xfId="3" applyNumberFormat="1" applyFont="1" applyFill="1" applyProtection="1">
      <protection hidden="1"/>
    </xf>
    <xf numFmtId="165" fontId="10" fillId="3" borderId="0" xfId="3" applyNumberFormat="1" applyFont="1" applyFill="1" applyAlignment="1" applyProtection="1">
      <alignment horizontal="center" vertical="center"/>
      <protection hidden="1"/>
    </xf>
    <xf numFmtId="166" fontId="10" fillId="3" borderId="0" xfId="3" applyNumberFormat="1" applyFont="1" applyFill="1" applyProtection="1">
      <protection hidden="1"/>
    </xf>
    <xf numFmtId="165" fontId="28" fillId="0" borderId="0" xfId="0" applyNumberFormat="1" applyFont="1" applyAlignment="1" applyProtection="1">
      <alignment horizontal="center"/>
      <protection hidden="1"/>
    </xf>
    <xf numFmtId="165" fontId="9" fillId="3" borderId="0" xfId="3" applyNumberFormat="1" applyFill="1" applyAlignment="1" applyProtection="1">
      <alignment horizontal="center" vertical="center"/>
      <protection hidden="1"/>
    </xf>
    <xf numFmtId="0" fontId="8" fillId="3" borderId="13" xfId="0" applyFont="1" applyFill="1" applyBorder="1" applyAlignment="1" applyProtection="1">
      <alignment horizontal="center"/>
      <protection hidden="1"/>
    </xf>
    <xf numFmtId="165" fontId="14" fillId="3" borderId="13" xfId="0" applyNumberFormat="1" applyFont="1" applyFill="1" applyBorder="1" applyProtection="1">
      <protection hidden="1"/>
    </xf>
    <xf numFmtId="168" fontId="14" fillId="3" borderId="13" xfId="0" applyNumberFormat="1" applyFont="1" applyFill="1" applyBorder="1" applyProtection="1">
      <protection hidden="1"/>
    </xf>
    <xf numFmtId="168" fontId="14" fillId="3" borderId="8" xfId="0" applyNumberFormat="1" applyFont="1" applyFill="1" applyBorder="1" applyProtection="1">
      <protection hidden="1"/>
    </xf>
    <xf numFmtId="168" fontId="3" fillId="0" borderId="13" xfId="0" applyNumberFormat="1" applyFont="1" applyBorder="1" applyProtection="1">
      <protection hidden="1"/>
    </xf>
    <xf numFmtId="168" fontId="8" fillId="3" borderId="13" xfId="0" applyNumberFormat="1" applyFont="1" applyFill="1" applyBorder="1" applyProtection="1">
      <protection hidden="1"/>
    </xf>
    <xf numFmtId="0" fontId="14" fillId="3" borderId="0" xfId="0" applyFont="1" applyFill="1" applyAlignment="1" applyProtection="1">
      <alignment horizontal="center"/>
      <protection hidden="1"/>
    </xf>
    <xf numFmtId="0" fontId="14" fillId="3" borderId="8" xfId="0" applyFont="1" applyFill="1" applyBorder="1" applyProtection="1">
      <protection hidden="1"/>
    </xf>
    <xf numFmtId="0" fontId="13" fillId="3" borderId="6" xfId="0" applyFont="1" applyFill="1" applyBorder="1" applyProtection="1">
      <protection hidden="1"/>
    </xf>
    <xf numFmtId="0" fontId="8" fillId="3" borderId="9" xfId="0" applyFont="1" applyFill="1" applyBorder="1" applyProtection="1">
      <protection hidden="1"/>
    </xf>
    <xf numFmtId="0" fontId="8" fillId="3" borderId="12" xfId="0" applyFont="1" applyFill="1" applyBorder="1" applyProtection="1">
      <protection hidden="1"/>
    </xf>
    <xf numFmtId="0" fontId="14" fillId="3" borderId="15" xfId="0" applyFont="1" applyFill="1" applyBorder="1" applyProtection="1">
      <protection hidden="1"/>
    </xf>
    <xf numFmtId="168" fontId="8" fillId="3" borderId="0" xfId="0" applyNumberFormat="1" applyFont="1" applyFill="1" applyProtection="1">
      <protection hidden="1"/>
    </xf>
    <xf numFmtId="0" fontId="17" fillId="0" borderId="0" xfId="19" applyFont="1" applyAlignment="1" applyProtection="1">
      <alignment horizontal="left" vertical="center" wrapText="1"/>
      <protection locked="0"/>
    </xf>
    <xf numFmtId="0" fontId="56" fillId="0" borderId="0" xfId="19" applyProtection="1">
      <protection locked="0"/>
    </xf>
    <xf numFmtId="0" fontId="56" fillId="0" borderId="0" xfId="19"/>
    <xf numFmtId="0" fontId="7" fillId="0" borderId="0" xfId="19" applyFont="1" applyAlignment="1">
      <alignment horizontal="left" wrapText="1"/>
    </xf>
    <xf numFmtId="0" fontId="58" fillId="0" borderId="0" xfId="20" applyFont="1" applyAlignment="1" applyProtection="1">
      <alignment wrapText="1"/>
    </xf>
    <xf numFmtId="0" fontId="20" fillId="0" borderId="0" xfId="19" applyFont="1" applyAlignment="1">
      <alignment horizontal="left" vertical="center" wrapText="1"/>
    </xf>
    <xf numFmtId="0" fontId="8" fillId="0" borderId="0" xfId="19" applyFont="1"/>
    <xf numFmtId="0" fontId="56" fillId="13" borderId="27" xfId="19" applyFill="1" applyBorder="1" applyAlignment="1" applyProtection="1">
      <alignment horizontal="center" vertical="center"/>
      <protection locked="0"/>
    </xf>
    <xf numFmtId="172" fontId="56" fillId="13" borderId="27" xfId="19" applyNumberFormat="1" applyFill="1" applyBorder="1" applyAlignment="1" applyProtection="1">
      <alignment horizontal="center" vertical="center"/>
      <protection locked="0"/>
    </xf>
    <xf numFmtId="9" fontId="56" fillId="13" borderId="27" xfId="19" applyNumberFormat="1" applyFill="1" applyBorder="1" applyAlignment="1" applyProtection="1">
      <alignment horizontal="center" vertical="center"/>
      <protection locked="0"/>
    </xf>
    <xf numFmtId="0" fontId="8" fillId="0" borderId="9" xfId="19" applyFont="1" applyBorder="1" applyProtection="1">
      <protection locked="0"/>
    </xf>
    <xf numFmtId="0" fontId="56" fillId="0" borderId="12" xfId="19" applyBorder="1" applyProtection="1">
      <protection locked="0"/>
    </xf>
    <xf numFmtId="172" fontId="8" fillId="0" borderId="7" xfId="19" applyNumberFormat="1" applyFont="1" applyBorder="1" applyAlignment="1">
      <alignment horizontal="center" vertical="center"/>
    </xf>
    <xf numFmtId="0" fontId="8" fillId="0" borderId="4" xfId="19" applyFont="1" applyBorder="1" applyProtection="1">
      <protection locked="0"/>
    </xf>
    <xf numFmtId="0" fontId="56" fillId="0" borderId="3" xfId="19" applyBorder="1" applyProtection="1">
      <protection locked="0"/>
    </xf>
    <xf numFmtId="0" fontId="8" fillId="0" borderId="1" xfId="19" applyFont="1" applyBorder="1" applyAlignment="1" applyProtection="1">
      <alignment horizontal="center"/>
      <protection locked="0"/>
    </xf>
    <xf numFmtId="172" fontId="7" fillId="13" borderId="1" xfId="19" applyNumberFormat="1" applyFont="1" applyFill="1" applyBorder="1" applyProtection="1">
      <protection locked="0"/>
    </xf>
    <xf numFmtId="172" fontId="8" fillId="0" borderId="7" xfId="19" applyNumberFormat="1" applyFont="1" applyBorder="1"/>
    <xf numFmtId="0" fontId="8" fillId="0" borderId="0" xfId="19" applyFont="1" applyProtection="1">
      <protection locked="0"/>
    </xf>
    <xf numFmtId="172" fontId="7" fillId="13" borderId="7" xfId="19" applyNumberFormat="1" applyFont="1" applyFill="1" applyBorder="1" applyProtection="1">
      <protection locked="0"/>
    </xf>
    <xf numFmtId="172" fontId="8" fillId="0" borderId="0" xfId="19" applyNumberFormat="1" applyFont="1" applyProtection="1">
      <protection locked="0"/>
    </xf>
    <xf numFmtId="172" fontId="7" fillId="13" borderId="1" xfId="19" applyNumberFormat="1" applyFont="1" applyFill="1" applyBorder="1" applyAlignment="1" applyProtection="1">
      <alignment horizontal="center"/>
      <protection locked="0"/>
    </xf>
    <xf numFmtId="0" fontId="56" fillId="0" borderId="4" xfId="19" applyBorder="1"/>
    <xf numFmtId="0" fontId="56" fillId="0" borderId="3" xfId="19" applyBorder="1"/>
    <xf numFmtId="0" fontId="8" fillId="0" borderId="1" xfId="19" applyFont="1" applyBorder="1" applyAlignment="1">
      <alignment horizontal="center"/>
    </xf>
    <xf numFmtId="172" fontId="56" fillId="0" borderId="1" xfId="19" applyNumberFormat="1" applyBorder="1"/>
    <xf numFmtId="0" fontId="56" fillId="0" borderId="9" xfId="19" applyBorder="1"/>
    <xf numFmtId="0" fontId="56" fillId="0" borderId="12" xfId="19" applyBorder="1"/>
    <xf numFmtId="0" fontId="56" fillId="0" borderId="6" xfId="19" applyBorder="1"/>
    <xf numFmtId="0" fontId="56" fillId="0" borderId="2" xfId="19" applyBorder="1"/>
    <xf numFmtId="0" fontId="8" fillId="0" borderId="4" xfId="19" applyFont="1" applyBorder="1"/>
    <xf numFmtId="172" fontId="8" fillId="0" borderId="1" xfId="19" applyNumberFormat="1" applyFont="1" applyBorder="1"/>
    <xf numFmtId="0" fontId="20" fillId="0" borderId="0" xfId="19" applyFont="1" applyProtection="1">
      <protection locked="0"/>
    </xf>
    <xf numFmtId="0" fontId="8" fillId="13" borderId="0" xfId="19" applyFont="1" applyFill="1" applyAlignment="1" applyProtection="1">
      <alignment vertical="top"/>
      <protection locked="0"/>
    </xf>
    <xf numFmtId="0" fontId="56" fillId="13" borderId="0" xfId="19" applyFill="1" applyProtection="1">
      <protection locked="0"/>
    </xf>
    <xf numFmtId="0" fontId="8" fillId="13" borderId="0" xfId="19" applyFont="1" applyFill="1" applyProtection="1">
      <protection locked="0"/>
    </xf>
    <xf numFmtId="0" fontId="7" fillId="13" borderId="0" xfId="19" applyFont="1" applyFill="1" applyProtection="1">
      <protection locked="0"/>
    </xf>
    <xf numFmtId="0" fontId="3" fillId="0" borderId="9" xfId="0" applyFont="1" applyBorder="1" applyProtection="1">
      <protection hidden="1"/>
    </xf>
    <xf numFmtId="0" fontId="13" fillId="0" borderId="9" xfId="0" applyFont="1" applyBorder="1" applyProtection="1">
      <protection hidden="1"/>
    </xf>
    <xf numFmtId="0" fontId="14" fillId="2" borderId="0" xfId="0" applyFont="1" applyFill="1" applyProtection="1">
      <protection hidden="1"/>
    </xf>
    <xf numFmtId="0" fontId="8" fillId="2" borderId="0" xfId="0" applyFont="1" applyFill="1" applyProtection="1">
      <protection hidden="1"/>
    </xf>
    <xf numFmtId="0" fontId="13" fillId="3" borderId="4" xfId="0" applyFont="1" applyFill="1" applyBorder="1" applyProtection="1">
      <protection hidden="1"/>
    </xf>
    <xf numFmtId="0" fontId="13" fillId="3" borderId="0" xfId="0" applyFont="1" applyFill="1" applyProtection="1">
      <protection hidden="1"/>
    </xf>
    <xf numFmtId="0" fontId="13" fillId="3" borderId="3" xfId="0" applyFont="1" applyFill="1" applyBorder="1" applyProtection="1">
      <protection hidden="1"/>
    </xf>
    <xf numFmtId="0" fontId="13" fillId="3" borderId="3" xfId="0" applyFont="1" applyFill="1" applyBorder="1" applyAlignment="1" applyProtection="1">
      <alignment horizontal="center"/>
      <protection hidden="1"/>
    </xf>
    <xf numFmtId="0" fontId="13" fillId="3" borderId="13" xfId="0" applyFont="1" applyFill="1" applyBorder="1" applyProtection="1">
      <protection hidden="1"/>
    </xf>
    <xf numFmtId="168" fontId="13" fillId="3" borderId="13" xfId="0" applyNumberFormat="1" applyFont="1" applyFill="1" applyBorder="1" applyProtection="1">
      <protection hidden="1"/>
    </xf>
    <xf numFmtId="171" fontId="13" fillId="3" borderId="0" xfId="0" applyNumberFormat="1" applyFont="1" applyFill="1" applyProtection="1">
      <protection hidden="1"/>
    </xf>
    <xf numFmtId="0" fontId="13" fillId="11" borderId="0" xfId="0" applyFont="1" applyFill="1" applyProtection="1">
      <protection hidden="1"/>
    </xf>
    <xf numFmtId="0" fontId="13" fillId="0" borderId="0" xfId="0" applyFont="1" applyProtection="1">
      <protection hidden="1"/>
    </xf>
    <xf numFmtId="0" fontId="28" fillId="0" borderId="0" xfId="0" applyFont="1" applyProtection="1">
      <protection hidden="1"/>
    </xf>
    <xf numFmtId="168" fontId="13" fillId="3" borderId="0" xfId="0" applyNumberFormat="1" applyFont="1" applyFill="1" applyProtection="1">
      <protection hidden="1"/>
    </xf>
    <xf numFmtId="0" fontId="13" fillId="3" borderId="12" xfId="0" applyFont="1" applyFill="1" applyBorder="1" applyProtection="1">
      <protection hidden="1"/>
    </xf>
    <xf numFmtId="0" fontId="13" fillId="3" borderId="12" xfId="0" applyFont="1" applyFill="1" applyBorder="1" applyAlignment="1" applyProtection="1">
      <alignment horizontal="center"/>
      <protection hidden="1"/>
    </xf>
    <xf numFmtId="0" fontId="13" fillId="3" borderId="15" xfId="0" applyFont="1" applyFill="1" applyBorder="1" applyProtection="1">
      <protection hidden="1"/>
    </xf>
    <xf numFmtId="168" fontId="13" fillId="0" borderId="13" xfId="0" applyNumberFormat="1" applyFont="1" applyBorder="1" applyProtection="1">
      <protection hidden="1"/>
    </xf>
    <xf numFmtId="0" fontId="7" fillId="4" borderId="44" xfId="10" applyFill="1" applyBorder="1" applyAlignment="1" applyProtection="1">
      <alignment horizontal="left" vertical="top"/>
      <protection hidden="1"/>
    </xf>
    <xf numFmtId="0" fontId="13" fillId="3" borderId="40" xfId="0" applyFont="1" applyFill="1" applyBorder="1" applyAlignment="1" applyProtection="1">
      <alignment vertical="center"/>
      <protection hidden="1"/>
    </xf>
    <xf numFmtId="0" fontId="13" fillId="3" borderId="50" xfId="0" applyFont="1" applyFill="1" applyBorder="1" applyAlignment="1" applyProtection="1">
      <alignment vertical="center"/>
      <protection hidden="1"/>
    </xf>
    <xf numFmtId="0" fontId="13" fillId="3" borderId="53" xfId="0" applyFont="1" applyFill="1" applyBorder="1" applyAlignment="1" applyProtection="1">
      <alignment vertical="center"/>
      <protection hidden="1"/>
    </xf>
    <xf numFmtId="0" fontId="13" fillId="3" borderId="54" xfId="0" applyFont="1" applyFill="1" applyBorder="1" applyAlignment="1" applyProtection="1">
      <alignment vertical="center"/>
      <protection hidden="1"/>
    </xf>
    <xf numFmtId="0" fontId="7" fillId="2" borderId="4" xfId="3" applyFont="1" applyFill="1" applyBorder="1" applyAlignment="1" applyProtection="1">
      <alignment vertical="center"/>
      <protection locked="0"/>
    </xf>
    <xf numFmtId="0" fontId="7" fillId="2" borderId="3" xfId="3" applyFont="1" applyFill="1" applyBorder="1" applyAlignment="1" applyProtection="1">
      <alignment vertical="center"/>
      <protection locked="0"/>
    </xf>
    <xf numFmtId="0" fontId="14" fillId="3" borderId="28" xfId="0" applyFont="1" applyFill="1" applyBorder="1" applyProtection="1">
      <protection hidden="1"/>
    </xf>
    <xf numFmtId="0" fontId="8" fillId="3" borderId="48" xfId="3" applyFont="1" applyFill="1" applyBorder="1" applyAlignment="1" applyProtection="1">
      <alignment horizontal="center"/>
      <protection hidden="1"/>
    </xf>
    <xf numFmtId="9" fontId="7" fillId="11" borderId="15" xfId="13" applyFont="1" applyFill="1" applyBorder="1" applyAlignment="1" applyProtection="1">
      <alignment horizontal="center" vertical="center"/>
      <protection hidden="1"/>
    </xf>
    <xf numFmtId="0" fontId="8" fillId="3" borderId="29" xfId="3" applyFont="1" applyFill="1" applyBorder="1" applyProtection="1">
      <protection hidden="1"/>
    </xf>
    <xf numFmtId="1" fontId="9" fillId="0" borderId="13" xfId="3" applyNumberFormat="1" applyBorder="1" applyAlignment="1" applyProtection="1">
      <alignment horizontal="center"/>
      <protection locked="0"/>
    </xf>
    <xf numFmtId="168" fontId="28" fillId="0" borderId="29" xfId="0" applyNumberFormat="1" applyFont="1" applyBorder="1" applyAlignment="1" applyProtection="1">
      <alignment horizontal="center"/>
      <protection hidden="1"/>
    </xf>
    <xf numFmtId="9" fontId="7" fillId="2" borderId="7" xfId="3" applyNumberFormat="1" applyFont="1" applyFill="1" applyBorder="1" applyAlignment="1" applyProtection="1">
      <alignment horizontal="right"/>
      <protection locked="0"/>
    </xf>
    <xf numFmtId="165" fontId="0" fillId="11" borderId="0" xfId="0" applyNumberFormat="1" applyFill="1" applyProtection="1">
      <protection hidden="1"/>
    </xf>
    <xf numFmtId="165" fontId="8" fillId="3" borderId="47" xfId="3" applyNumberFormat="1" applyFont="1" applyFill="1" applyBorder="1" applyAlignment="1" applyProtection="1">
      <alignment horizontal="center" vertical="center"/>
      <protection hidden="1"/>
    </xf>
    <xf numFmtId="165" fontId="8" fillId="3" borderId="75" xfId="3" applyNumberFormat="1" applyFont="1" applyFill="1" applyBorder="1" applyAlignment="1" applyProtection="1">
      <alignment horizontal="center" vertical="center"/>
      <protection hidden="1"/>
    </xf>
    <xf numFmtId="0" fontId="7" fillId="13" borderId="27" xfId="19" applyFont="1" applyFill="1" applyBorder="1" applyAlignment="1" applyProtection="1">
      <alignment horizontal="center" vertical="center"/>
      <protection locked="0"/>
    </xf>
    <xf numFmtId="0" fontId="8" fillId="2" borderId="11" xfId="0" applyFont="1" applyFill="1" applyBorder="1" applyAlignment="1" applyProtection="1">
      <alignment vertical="top" wrapText="1"/>
      <protection hidden="1"/>
    </xf>
    <xf numFmtId="0" fontId="13" fillId="2" borderId="0" xfId="0" applyFont="1" applyFill="1" applyProtection="1">
      <protection hidden="1"/>
    </xf>
    <xf numFmtId="0" fontId="7" fillId="4" borderId="77" xfId="10" applyFill="1" applyBorder="1" applyAlignment="1" applyProtection="1">
      <alignment horizontal="left" vertical="top"/>
      <protection hidden="1"/>
    </xf>
    <xf numFmtId="0" fontId="7" fillId="4" borderId="78" xfId="10" applyFill="1" applyBorder="1" applyAlignment="1" applyProtection="1">
      <alignment horizontal="left" vertical="top"/>
      <protection hidden="1"/>
    </xf>
    <xf numFmtId="0" fontId="7" fillId="4" borderId="79" xfId="10" applyFill="1" applyBorder="1" applyAlignment="1" applyProtection="1">
      <alignment horizontal="left" vertical="top"/>
      <protection hidden="1"/>
    </xf>
    <xf numFmtId="0" fontId="0" fillId="0" borderId="21" xfId="0" applyBorder="1"/>
    <xf numFmtId="0" fontId="0" fillId="0" borderId="50" xfId="0" applyBorder="1"/>
    <xf numFmtId="0" fontId="0" fillId="0" borderId="23" xfId="0" applyBorder="1"/>
    <xf numFmtId="0" fontId="0" fillId="0" borderId="24" xfId="0" applyBorder="1"/>
    <xf numFmtId="0" fontId="0" fillId="0" borderId="80" xfId="0" applyBorder="1"/>
    <xf numFmtId="9" fontId="7" fillId="4" borderId="51" xfId="12" applyFont="1" applyFill="1" applyBorder="1" applyAlignment="1" applyProtection="1">
      <alignment horizontal="center" vertical="top"/>
      <protection hidden="1"/>
    </xf>
    <xf numFmtId="9" fontId="8" fillId="4" borderId="31" xfId="12" applyFont="1" applyFill="1" applyBorder="1" applyAlignment="1" applyProtection="1">
      <alignment horizontal="center" vertical="top"/>
      <protection hidden="1"/>
    </xf>
    <xf numFmtId="9" fontId="9" fillId="14" borderId="15" xfId="13" applyFont="1" applyFill="1" applyBorder="1" applyAlignment="1" applyProtection="1">
      <alignment horizontal="center" vertical="center"/>
      <protection hidden="1"/>
    </xf>
    <xf numFmtId="0" fontId="8" fillId="3" borderId="29" xfId="0" applyFont="1" applyFill="1" applyBorder="1" applyAlignment="1" applyProtection="1">
      <alignment horizontal="center" vertical="center"/>
      <protection hidden="1"/>
    </xf>
    <xf numFmtId="168" fontId="0" fillId="3" borderId="0" xfId="0" applyNumberFormat="1" applyFill="1" applyProtection="1">
      <protection hidden="1"/>
    </xf>
    <xf numFmtId="0" fontId="8" fillId="3" borderId="46" xfId="0" applyFont="1" applyFill="1" applyBorder="1" applyAlignment="1" applyProtection="1">
      <alignment horizontal="center" vertical="center"/>
      <protection hidden="1"/>
    </xf>
    <xf numFmtId="0" fontId="8" fillId="3" borderId="30" xfId="3" applyFont="1" applyFill="1" applyBorder="1" applyAlignment="1" applyProtection="1">
      <alignment horizontal="center" vertical="center" wrapText="1"/>
      <protection hidden="1"/>
    </xf>
    <xf numFmtId="172" fontId="56" fillId="0" borderId="78" xfId="19" applyNumberFormat="1" applyBorder="1" applyAlignment="1">
      <alignment horizontal="center" vertical="center"/>
    </xf>
    <xf numFmtId="172" fontId="56" fillId="0" borderId="79" xfId="19" applyNumberFormat="1" applyBorder="1" applyAlignment="1">
      <alignment horizontal="center" vertical="center"/>
    </xf>
    <xf numFmtId="0" fontId="56" fillId="0" borderId="1" xfId="19" applyBorder="1" applyProtection="1">
      <protection locked="0"/>
    </xf>
    <xf numFmtId="0" fontId="8" fillId="3" borderId="81" xfId="3" applyFont="1" applyFill="1" applyBorder="1" applyAlignment="1" applyProtection="1">
      <alignment horizontal="center" vertical="center" wrapText="1"/>
      <protection hidden="1"/>
    </xf>
    <xf numFmtId="9" fontId="8" fillId="0" borderId="7" xfId="13" applyFont="1" applyBorder="1" applyAlignment="1">
      <alignment horizontal="center" vertical="center"/>
    </xf>
    <xf numFmtId="9" fontId="56" fillId="0" borderId="1" xfId="13" applyFont="1" applyBorder="1" applyAlignment="1" applyProtection="1">
      <alignment horizontal="center"/>
      <protection locked="0"/>
    </xf>
    <xf numFmtId="0" fontId="56" fillId="13" borderId="76" xfId="19" applyFill="1" applyBorder="1" applyAlignment="1" applyProtection="1">
      <alignment horizontal="center" vertical="center"/>
      <protection locked="0"/>
    </xf>
    <xf numFmtId="172" fontId="56" fillId="13" borderId="76" xfId="19" applyNumberFormat="1" applyFill="1" applyBorder="1" applyAlignment="1" applyProtection="1">
      <alignment horizontal="center" vertical="center"/>
      <protection locked="0"/>
    </xf>
    <xf numFmtId="9" fontId="56" fillId="13" borderId="76" xfId="19" applyNumberFormat="1" applyFill="1" applyBorder="1" applyAlignment="1" applyProtection="1">
      <alignment horizontal="center" vertical="center"/>
      <protection locked="0"/>
    </xf>
    <xf numFmtId="0" fontId="8" fillId="3" borderId="46" xfId="3" applyFont="1" applyFill="1" applyBorder="1" applyAlignment="1" applyProtection="1">
      <alignment vertical="center"/>
      <protection hidden="1"/>
    </xf>
    <xf numFmtId="0" fontId="8" fillId="3" borderId="30" xfId="3" applyFont="1" applyFill="1" applyBorder="1" applyAlignment="1" applyProtection="1">
      <alignment vertical="center"/>
      <protection hidden="1"/>
    </xf>
    <xf numFmtId="0" fontId="8" fillId="3" borderId="30" xfId="3" applyFont="1" applyFill="1" applyBorder="1" applyAlignment="1" applyProtection="1">
      <alignment vertical="center" wrapText="1"/>
      <protection hidden="1"/>
    </xf>
    <xf numFmtId="0" fontId="8" fillId="0" borderId="75" xfId="19" applyFont="1" applyBorder="1" applyAlignment="1" applyProtection="1">
      <alignment horizontal="center" vertical="center" wrapText="1"/>
      <protection locked="0"/>
    </xf>
    <xf numFmtId="0" fontId="8" fillId="0" borderId="75" xfId="19" applyFont="1" applyBorder="1" applyAlignment="1" applyProtection="1">
      <alignment horizontal="center" vertical="center"/>
      <protection locked="0"/>
    </xf>
    <xf numFmtId="0" fontId="56" fillId="0" borderId="76" xfId="19" applyBorder="1" applyAlignment="1" applyProtection="1">
      <alignment horizontal="center" vertical="center"/>
      <protection locked="0"/>
    </xf>
    <xf numFmtId="9" fontId="56" fillId="0" borderId="76" xfId="13" applyFont="1" applyFill="1" applyBorder="1" applyAlignment="1" applyProtection="1">
      <alignment horizontal="center" vertical="center"/>
      <protection locked="0"/>
    </xf>
    <xf numFmtId="0" fontId="56" fillId="0" borderId="7" xfId="19" applyBorder="1" applyAlignment="1" applyProtection="1">
      <alignment horizontal="center" vertical="center"/>
      <protection locked="0"/>
    </xf>
    <xf numFmtId="9" fontId="56" fillId="0" borderId="9" xfId="13" applyFont="1" applyBorder="1" applyAlignment="1" applyProtection="1">
      <alignment horizontal="center"/>
      <protection locked="0"/>
    </xf>
    <xf numFmtId="173" fontId="56" fillId="0" borderId="82" xfId="19" applyNumberFormat="1" applyBorder="1" applyAlignment="1">
      <alignment horizontal="center" vertical="center"/>
    </xf>
    <xf numFmtId="173" fontId="56" fillId="0" borderId="1" xfId="19" applyNumberFormat="1" applyBorder="1" applyAlignment="1">
      <alignment horizontal="center" vertical="center"/>
    </xf>
    <xf numFmtId="0" fontId="8" fillId="3" borderId="75" xfId="3" applyFont="1" applyFill="1" applyBorder="1" applyAlignment="1" applyProtection="1">
      <alignment vertical="center"/>
      <protection hidden="1"/>
    </xf>
    <xf numFmtId="0" fontId="8" fillId="3" borderId="75" xfId="3" applyFont="1" applyFill="1" applyBorder="1" applyAlignment="1" applyProtection="1">
      <alignment vertical="center" wrapText="1"/>
      <protection hidden="1"/>
    </xf>
    <xf numFmtId="0" fontId="8" fillId="0" borderId="28" xfId="19" applyFont="1" applyBorder="1" applyProtection="1">
      <protection locked="0"/>
    </xf>
    <xf numFmtId="0" fontId="56" fillId="0" borderId="47" xfId="19" applyBorder="1" applyProtection="1">
      <protection locked="0"/>
    </xf>
    <xf numFmtId="0" fontId="56" fillId="0" borderId="49" xfId="19" applyBorder="1" applyProtection="1">
      <protection locked="0"/>
    </xf>
    <xf numFmtId="0" fontId="8" fillId="0" borderId="75" xfId="19" applyFont="1" applyBorder="1" applyAlignment="1" applyProtection="1">
      <alignment horizontal="center"/>
      <protection locked="0"/>
    </xf>
    <xf numFmtId="0" fontId="56" fillId="0" borderId="13" xfId="19" applyBorder="1" applyProtection="1">
      <protection locked="0"/>
    </xf>
    <xf numFmtId="172" fontId="7" fillId="0" borderId="7" xfId="19" applyNumberFormat="1" applyFont="1" applyBorder="1"/>
    <xf numFmtId="0" fontId="56" fillId="13" borderId="60" xfId="19" applyFill="1" applyBorder="1" applyAlignment="1" applyProtection="1">
      <alignment horizontal="center" vertical="center"/>
      <protection locked="0"/>
    </xf>
    <xf numFmtId="0" fontId="56" fillId="0" borderId="60" xfId="19" applyBorder="1" applyAlignment="1" applyProtection="1">
      <alignment horizontal="center" vertical="center"/>
      <protection locked="0"/>
    </xf>
    <xf numFmtId="9" fontId="56" fillId="0" borderId="60" xfId="13" applyFont="1" applyFill="1" applyBorder="1" applyAlignment="1" applyProtection="1">
      <alignment horizontal="center" vertical="center"/>
      <protection locked="0"/>
    </xf>
    <xf numFmtId="0" fontId="56" fillId="13" borderId="85" xfId="19" applyFill="1" applyBorder="1" applyAlignment="1" applyProtection="1">
      <alignment horizontal="center" vertical="center"/>
      <protection locked="0"/>
    </xf>
    <xf numFmtId="172" fontId="56" fillId="13" borderId="85" xfId="19" applyNumberFormat="1" applyFill="1" applyBorder="1" applyAlignment="1" applyProtection="1">
      <alignment horizontal="center" vertical="center"/>
      <protection locked="0"/>
    </xf>
    <xf numFmtId="9" fontId="56" fillId="13" borderId="85" xfId="19" applyNumberFormat="1" applyFill="1" applyBorder="1" applyAlignment="1" applyProtection="1">
      <alignment horizontal="center" vertical="center"/>
      <protection locked="0"/>
    </xf>
    <xf numFmtId="172" fontId="56" fillId="0" borderId="1" xfId="19" applyNumberFormat="1" applyBorder="1" applyProtection="1">
      <protection locked="0"/>
    </xf>
    <xf numFmtId="0" fontId="7" fillId="0" borderId="0" xfId="0" applyFont="1" applyAlignment="1">
      <alignment horizontal="justify" vertical="center"/>
    </xf>
    <xf numFmtId="0" fontId="62" fillId="0" borderId="0" xfId="22" applyFont="1" applyProtection="1">
      <protection hidden="1"/>
    </xf>
    <xf numFmtId="0" fontId="24" fillId="0" borderId="0" xfId="22" applyFont="1" applyProtection="1">
      <protection hidden="1"/>
    </xf>
    <xf numFmtId="0" fontId="2" fillId="0" borderId="0" xfId="22" applyProtection="1">
      <protection hidden="1"/>
    </xf>
    <xf numFmtId="0" fontId="25" fillId="5" borderId="0" xfId="22" applyFont="1" applyFill="1" applyProtection="1">
      <protection hidden="1"/>
    </xf>
    <xf numFmtId="0" fontId="25" fillId="0" borderId="0" xfId="22" applyFont="1" applyProtection="1">
      <protection hidden="1"/>
    </xf>
    <xf numFmtId="0" fontId="2" fillId="0" borderId="0" xfId="22" applyAlignment="1" applyProtection="1">
      <alignment wrapText="1"/>
      <protection hidden="1"/>
    </xf>
    <xf numFmtId="0" fontId="7" fillId="0" borderId="0" xfId="22" applyFont="1" applyProtection="1">
      <protection hidden="1"/>
    </xf>
    <xf numFmtId="0" fontId="2" fillId="0" borderId="0" xfId="0" applyFont="1"/>
    <xf numFmtId="9" fontId="2" fillId="0" borderId="0" xfId="0" applyNumberFormat="1" applyFont="1"/>
    <xf numFmtId="0" fontId="2" fillId="0" borderId="0" xfId="0" quotePrefix="1" applyFont="1"/>
    <xf numFmtId="0" fontId="26" fillId="0" borderId="0" xfId="22" applyFont="1" applyProtection="1">
      <protection hidden="1"/>
    </xf>
    <xf numFmtId="0" fontId="15" fillId="0" borderId="0" xfId="22" applyFont="1" applyProtection="1">
      <protection hidden="1"/>
    </xf>
    <xf numFmtId="0" fontId="27" fillId="0" borderId="0" xfId="22" applyFont="1" applyProtection="1">
      <protection hidden="1"/>
    </xf>
    <xf numFmtId="0" fontId="8" fillId="4" borderId="22" xfId="10" applyFont="1" applyFill="1" applyBorder="1" applyAlignment="1" applyProtection="1">
      <alignment horizontal="left" vertical="top" wrapText="1"/>
      <protection hidden="1"/>
    </xf>
    <xf numFmtId="0" fontId="8" fillId="4" borderId="25" xfId="10" applyFont="1" applyFill="1" applyBorder="1" applyAlignment="1" applyProtection="1">
      <alignment horizontal="left" vertical="top" wrapText="1"/>
      <protection hidden="1"/>
    </xf>
    <xf numFmtId="0" fontId="8" fillId="2" borderId="28" xfId="10" applyFont="1" applyFill="1" applyBorder="1" applyAlignment="1" applyProtection="1">
      <alignment horizontal="left" vertical="top"/>
      <protection hidden="1"/>
    </xf>
    <xf numFmtId="0" fontId="8" fillId="2" borderId="29" xfId="10" applyFont="1" applyFill="1" applyBorder="1" applyAlignment="1" applyProtection="1">
      <alignment horizontal="left" vertical="top"/>
      <protection hidden="1"/>
    </xf>
    <xf numFmtId="0" fontId="8" fillId="4" borderId="21" xfId="10" applyFont="1" applyFill="1" applyBorder="1" applyAlignment="1" applyProtection="1">
      <alignment horizontal="left" vertical="top"/>
      <protection hidden="1"/>
    </xf>
    <xf numFmtId="0" fontId="8" fillId="4" borderId="24" xfId="10" applyFont="1" applyFill="1" applyBorder="1" applyAlignment="1" applyProtection="1">
      <alignment horizontal="left" vertical="top"/>
      <protection hidden="1"/>
    </xf>
    <xf numFmtId="0" fontId="8" fillId="4" borderId="22" xfId="10" applyFont="1" applyFill="1" applyBorder="1" applyAlignment="1" applyProtection="1">
      <alignment horizontal="left" vertical="top"/>
      <protection hidden="1"/>
    </xf>
    <xf numFmtId="0" fontId="8" fillId="4" borderId="25" xfId="10" applyFont="1" applyFill="1" applyBorder="1" applyAlignment="1" applyProtection="1">
      <alignment horizontal="left" vertical="top"/>
      <protection hidden="1"/>
    </xf>
    <xf numFmtId="0" fontId="8" fillId="4" borderId="22" xfId="10" applyFont="1" applyFill="1" applyBorder="1" applyAlignment="1" applyProtection="1">
      <alignment horizontal="center" vertical="top" wrapText="1"/>
      <protection hidden="1"/>
    </xf>
    <xf numFmtId="0" fontId="8" fillId="4" borderId="25" xfId="10" applyFont="1" applyFill="1" applyBorder="1" applyAlignment="1" applyProtection="1">
      <alignment horizontal="center" vertical="top" wrapText="1"/>
      <protection hidden="1"/>
    </xf>
    <xf numFmtId="0" fontId="9" fillId="3" borderId="4" xfId="3" applyFill="1" applyBorder="1" applyAlignment="1" applyProtection="1">
      <alignment horizontal="center" vertical="center"/>
      <protection hidden="1"/>
    </xf>
    <xf numFmtId="0" fontId="9" fillId="3" borderId="13" xfId="3" applyFill="1" applyBorder="1" applyAlignment="1" applyProtection="1">
      <alignment horizontal="center" vertical="center"/>
      <protection hidden="1"/>
    </xf>
    <xf numFmtId="0" fontId="7" fillId="2" borderId="4" xfId="3" applyFont="1" applyFill="1" applyBorder="1" applyAlignment="1" applyProtection="1">
      <alignment horizontal="left" vertical="center"/>
      <protection locked="0"/>
    </xf>
    <xf numFmtId="0" fontId="7" fillId="2" borderId="3" xfId="3" applyFont="1" applyFill="1" applyBorder="1" applyAlignment="1" applyProtection="1">
      <alignment horizontal="left" vertical="center"/>
      <protection locked="0"/>
    </xf>
    <xf numFmtId="0" fontId="7" fillId="2" borderId="13" xfId="3" applyFont="1" applyFill="1" applyBorder="1" applyAlignment="1" applyProtection="1">
      <alignment horizontal="left" vertical="center"/>
      <protection locked="0"/>
    </xf>
    <xf numFmtId="0" fontId="7" fillId="2" borderId="17" xfId="3" applyFont="1" applyFill="1" applyBorder="1" applyAlignment="1" applyProtection="1">
      <alignment horizontal="left" vertical="center"/>
      <protection locked="0"/>
    </xf>
    <xf numFmtId="0" fontId="7" fillId="2" borderId="19" xfId="3" applyFont="1" applyFill="1" applyBorder="1" applyAlignment="1" applyProtection="1">
      <alignment horizontal="left" vertical="center"/>
      <protection locked="0"/>
    </xf>
    <xf numFmtId="0" fontId="7" fillId="2" borderId="18" xfId="3" applyFont="1" applyFill="1" applyBorder="1" applyAlignment="1" applyProtection="1">
      <alignment horizontal="left" vertical="center"/>
      <protection locked="0"/>
    </xf>
    <xf numFmtId="0" fontId="7" fillId="2" borderId="33" xfId="3" applyFont="1" applyFill="1" applyBorder="1" applyAlignment="1" applyProtection="1">
      <alignment horizontal="left" vertical="center"/>
      <protection locked="0"/>
    </xf>
    <xf numFmtId="0" fontId="7" fillId="2" borderId="32" xfId="3" applyFont="1" applyFill="1" applyBorder="1" applyAlignment="1" applyProtection="1">
      <alignment horizontal="left" vertical="center"/>
      <protection locked="0"/>
    </xf>
    <xf numFmtId="0" fontId="7" fillId="2" borderId="34" xfId="3" applyFont="1" applyFill="1" applyBorder="1" applyAlignment="1" applyProtection="1">
      <alignment horizontal="left" vertical="center"/>
      <protection locked="0"/>
    </xf>
    <xf numFmtId="0" fontId="8" fillId="3" borderId="48" xfId="3" applyFont="1" applyFill="1" applyBorder="1" applyAlignment="1" applyProtection="1">
      <alignment horizontal="left"/>
      <protection hidden="1"/>
    </xf>
    <xf numFmtId="0" fontId="8" fillId="3" borderId="47" xfId="3" applyFont="1" applyFill="1" applyBorder="1" applyAlignment="1" applyProtection="1">
      <alignment horizontal="left"/>
      <protection hidden="1"/>
    </xf>
    <xf numFmtId="0" fontId="8" fillId="3" borderId="29" xfId="3" applyFont="1" applyFill="1" applyBorder="1" applyAlignment="1" applyProtection="1">
      <alignment horizontal="left"/>
      <protection hidden="1"/>
    </xf>
    <xf numFmtId="0" fontId="3" fillId="2" borderId="4" xfId="0" applyFont="1" applyFill="1" applyBorder="1" applyAlignment="1" applyProtection="1">
      <alignment horizontal="center" vertical="center"/>
      <protection locked="0"/>
    </xf>
    <xf numFmtId="0" fontId="14" fillId="2" borderId="3" xfId="0" applyFont="1" applyFill="1" applyBorder="1" applyAlignment="1" applyProtection="1">
      <alignment horizontal="center" vertical="center"/>
      <protection locked="0"/>
    </xf>
    <xf numFmtId="0" fontId="14" fillId="2" borderId="13" xfId="0" applyFont="1" applyFill="1" applyBorder="1" applyAlignment="1" applyProtection="1">
      <alignment horizontal="center" vertical="center"/>
      <protection locked="0"/>
    </xf>
    <xf numFmtId="0" fontId="14" fillId="2" borderId="10" xfId="0" applyFont="1" applyFill="1" applyBorder="1" applyAlignment="1" applyProtection="1">
      <alignment horizontal="left" vertical="center"/>
      <protection locked="0"/>
    </xf>
    <xf numFmtId="0" fontId="14" fillId="2" borderId="14" xfId="0" applyFont="1" applyFill="1" applyBorder="1" applyAlignment="1" applyProtection="1">
      <alignment horizontal="left" vertical="center"/>
      <protection locked="0"/>
    </xf>
    <xf numFmtId="0" fontId="14" fillId="2" borderId="4" xfId="0" applyFont="1" applyFill="1" applyBorder="1" applyAlignment="1" applyProtection="1">
      <alignment horizontal="center" vertical="center"/>
      <protection locked="0"/>
    </xf>
    <xf numFmtId="168" fontId="14" fillId="2" borderId="10" xfId="0" applyNumberFormat="1" applyFont="1" applyFill="1" applyBorder="1" applyAlignment="1" applyProtection="1">
      <alignment horizontal="center" vertical="center"/>
      <protection locked="0"/>
    </xf>
    <xf numFmtId="168" fontId="14" fillId="2" borderId="14" xfId="0" applyNumberFormat="1" applyFont="1" applyFill="1" applyBorder="1" applyAlignment="1" applyProtection="1">
      <alignment horizontal="center" vertical="center"/>
      <protection locked="0"/>
    </xf>
    <xf numFmtId="167" fontId="13" fillId="3" borderId="39" xfId="0" applyNumberFormat="1" applyFont="1" applyFill="1" applyBorder="1" applyAlignment="1" applyProtection="1">
      <alignment horizontal="center" vertical="center" wrapText="1"/>
      <protection hidden="1"/>
    </xf>
    <xf numFmtId="167" fontId="13" fillId="3" borderId="2" xfId="0" applyNumberFormat="1" applyFont="1" applyFill="1" applyBorder="1" applyAlignment="1" applyProtection="1">
      <alignment horizontal="center" vertical="center" wrapText="1"/>
      <protection hidden="1"/>
    </xf>
    <xf numFmtId="167" fontId="13" fillId="3" borderId="20" xfId="0" applyNumberFormat="1" applyFont="1" applyFill="1" applyBorder="1" applyAlignment="1" applyProtection="1">
      <alignment horizontal="center" vertical="center" wrapText="1"/>
      <protection hidden="1"/>
    </xf>
    <xf numFmtId="0" fontId="7" fillId="2" borderId="4" xfId="3" applyFont="1" applyFill="1" applyBorder="1" applyAlignment="1" applyProtection="1">
      <alignment horizontal="left"/>
      <protection locked="0"/>
    </xf>
    <xf numFmtId="0" fontId="7" fillId="2" borderId="13" xfId="3" applyFont="1" applyFill="1" applyBorder="1" applyAlignment="1" applyProtection="1">
      <alignment horizontal="left"/>
      <protection locked="0"/>
    </xf>
    <xf numFmtId="165" fontId="9" fillId="3" borderId="4" xfId="3" applyNumberFormat="1" applyFill="1" applyBorder="1" applyAlignment="1" applyProtection="1">
      <alignment horizontal="center"/>
      <protection hidden="1"/>
    </xf>
    <xf numFmtId="165" fontId="9" fillId="3" borderId="13" xfId="3" applyNumberFormat="1" applyFill="1" applyBorder="1" applyAlignment="1" applyProtection="1">
      <alignment horizontal="center"/>
      <protection hidden="1"/>
    </xf>
    <xf numFmtId="0" fontId="7" fillId="2" borderId="17" xfId="3" applyFont="1" applyFill="1" applyBorder="1" applyAlignment="1" applyProtection="1">
      <alignment horizontal="left"/>
      <protection locked="0"/>
    </xf>
    <xf numFmtId="0" fontId="7" fillId="2" borderId="18" xfId="3" applyFont="1" applyFill="1" applyBorder="1" applyAlignment="1" applyProtection="1">
      <alignment horizontal="left"/>
      <protection locked="0"/>
    </xf>
    <xf numFmtId="0" fontId="10" fillId="3" borderId="40" xfId="3" applyFont="1" applyFill="1" applyBorder="1" applyAlignment="1" applyProtection="1">
      <alignment horizontal="left" vertical="center" wrapText="1"/>
      <protection hidden="1"/>
    </xf>
    <xf numFmtId="0" fontId="10" fillId="3" borderId="50" xfId="3" applyFont="1" applyFill="1" applyBorder="1" applyAlignment="1" applyProtection="1">
      <alignment horizontal="left" vertical="center" wrapText="1"/>
      <protection hidden="1"/>
    </xf>
    <xf numFmtId="0" fontId="10" fillId="3" borderId="41" xfId="3" applyFont="1" applyFill="1" applyBorder="1" applyAlignment="1" applyProtection="1">
      <alignment horizontal="left" vertical="center" wrapText="1"/>
      <protection hidden="1"/>
    </xf>
    <xf numFmtId="0" fontId="10" fillId="3" borderId="53" xfId="3" applyFont="1" applyFill="1" applyBorder="1" applyAlignment="1" applyProtection="1">
      <alignment horizontal="left" vertical="center" wrapText="1"/>
      <protection hidden="1"/>
    </xf>
    <xf numFmtId="0" fontId="10" fillId="3" borderId="54" xfId="3" applyFont="1" applyFill="1" applyBorder="1" applyAlignment="1" applyProtection="1">
      <alignment horizontal="left" vertical="center" wrapText="1"/>
      <protection hidden="1"/>
    </xf>
    <xf numFmtId="0" fontId="10" fillId="3" borderId="55" xfId="3" applyFont="1" applyFill="1" applyBorder="1" applyAlignment="1" applyProtection="1">
      <alignment horizontal="left" vertical="center" wrapText="1"/>
      <protection hidden="1"/>
    </xf>
    <xf numFmtId="0" fontId="7" fillId="2" borderId="12" xfId="3" applyFont="1" applyFill="1" applyBorder="1" applyAlignment="1" applyProtection="1">
      <alignment vertical="center"/>
      <protection locked="0"/>
    </xf>
    <xf numFmtId="0" fontId="7" fillId="2" borderId="0" xfId="3" applyFont="1" applyFill="1" applyAlignment="1" applyProtection="1">
      <alignment vertical="center"/>
      <protection locked="0"/>
    </xf>
    <xf numFmtId="0" fontId="7" fillId="2" borderId="15" xfId="3" applyFont="1" applyFill="1" applyBorder="1" applyAlignment="1" applyProtection="1">
      <alignment vertical="center"/>
      <protection locked="0"/>
    </xf>
    <xf numFmtId="0" fontId="7" fillId="2" borderId="8" xfId="3" applyFont="1" applyFill="1" applyBorder="1" applyAlignment="1" applyProtection="1">
      <alignment vertical="center"/>
      <protection locked="0"/>
    </xf>
    <xf numFmtId="0" fontId="8" fillId="3" borderId="39" xfId="3" applyFont="1" applyFill="1" applyBorder="1" applyAlignment="1" applyProtection="1">
      <alignment horizontal="center" vertical="center"/>
      <protection hidden="1"/>
    </xf>
    <xf numFmtId="0" fontId="8" fillId="3" borderId="20" xfId="3" applyFont="1" applyFill="1" applyBorder="1" applyAlignment="1" applyProtection="1">
      <alignment horizontal="center" vertical="center"/>
      <protection hidden="1"/>
    </xf>
    <xf numFmtId="0" fontId="8" fillId="3" borderId="39" xfId="3" applyFont="1" applyFill="1" applyBorder="1" applyAlignment="1" applyProtection="1">
      <alignment horizontal="center" vertical="center" wrapText="1"/>
      <protection hidden="1"/>
    </xf>
    <xf numFmtId="0" fontId="8" fillId="3" borderId="20" xfId="3" applyFont="1" applyFill="1" applyBorder="1" applyAlignment="1" applyProtection="1">
      <alignment horizontal="center" vertical="center" wrapText="1"/>
      <protection hidden="1"/>
    </xf>
    <xf numFmtId="0" fontId="13" fillId="3" borderId="38" xfId="0" applyFont="1" applyFill="1" applyBorder="1" applyAlignment="1" applyProtection="1">
      <alignment horizontal="center" vertical="center"/>
      <protection hidden="1"/>
    </xf>
    <xf numFmtId="0" fontId="13" fillId="3" borderId="52" xfId="0" applyFont="1" applyFill="1" applyBorder="1" applyAlignment="1" applyProtection="1">
      <alignment horizontal="center" vertical="center"/>
      <protection hidden="1"/>
    </xf>
    <xf numFmtId="0" fontId="13" fillId="3" borderId="40" xfId="0" applyFont="1" applyFill="1" applyBorder="1" applyAlignment="1" applyProtection="1">
      <alignment horizontal="left" vertical="center"/>
      <protection hidden="1"/>
    </xf>
    <xf numFmtId="0" fontId="13" fillId="3" borderId="50" xfId="0" applyFont="1" applyFill="1" applyBorder="1" applyAlignment="1" applyProtection="1">
      <alignment horizontal="left" vertical="center"/>
      <protection hidden="1"/>
    </xf>
    <xf numFmtId="0" fontId="13" fillId="3" borderId="41" xfId="0" applyFont="1" applyFill="1" applyBorder="1" applyAlignment="1" applyProtection="1">
      <alignment horizontal="left" vertical="center"/>
      <protection hidden="1"/>
    </xf>
    <xf numFmtId="0" fontId="13" fillId="3" borderId="53" xfId="0" applyFont="1" applyFill="1" applyBorder="1" applyAlignment="1" applyProtection="1">
      <alignment horizontal="left" vertical="center"/>
      <protection hidden="1"/>
    </xf>
    <xf numFmtId="0" fontId="13" fillId="3" borderId="54" xfId="0" applyFont="1" applyFill="1" applyBorder="1" applyAlignment="1" applyProtection="1">
      <alignment horizontal="left" vertical="center"/>
      <protection hidden="1"/>
    </xf>
    <xf numFmtId="0" fontId="13" fillId="3" borderId="55" xfId="0" applyFont="1" applyFill="1" applyBorder="1" applyAlignment="1" applyProtection="1">
      <alignment horizontal="left" vertical="center"/>
      <protection hidden="1"/>
    </xf>
    <xf numFmtId="9" fontId="51" fillId="3" borderId="60" xfId="13" applyFont="1" applyFill="1" applyBorder="1" applyAlignment="1" applyProtection="1">
      <alignment horizontal="center" vertical="center"/>
      <protection hidden="1"/>
    </xf>
    <xf numFmtId="9" fontId="51" fillId="3" borderId="25" xfId="13" applyFont="1" applyFill="1" applyBorder="1" applyAlignment="1" applyProtection="1">
      <alignment horizontal="center" vertical="center"/>
      <protection hidden="1"/>
    </xf>
    <xf numFmtId="0" fontId="8" fillId="3" borderId="22" xfId="3" applyFont="1" applyFill="1" applyBorder="1" applyAlignment="1" applyProtection="1">
      <alignment horizontal="center" vertical="center" wrapText="1"/>
      <protection hidden="1"/>
    </xf>
    <xf numFmtId="0" fontId="8" fillId="3" borderId="25" xfId="3" applyFont="1" applyFill="1" applyBorder="1" applyAlignment="1" applyProtection="1">
      <alignment horizontal="center" vertical="center" wrapText="1"/>
      <protection hidden="1"/>
    </xf>
    <xf numFmtId="0" fontId="8" fillId="3" borderId="60" xfId="3" applyFont="1" applyFill="1" applyBorder="1" applyAlignment="1" applyProtection="1">
      <alignment horizontal="center" vertical="center" wrapText="1"/>
      <protection hidden="1"/>
    </xf>
    <xf numFmtId="0" fontId="14" fillId="2" borderId="17" xfId="0" applyFont="1" applyFill="1" applyBorder="1" applyAlignment="1" applyProtection="1">
      <alignment horizontal="center" vertical="center"/>
      <protection locked="0"/>
    </xf>
    <xf numFmtId="0" fontId="14" fillId="2" borderId="19" xfId="0" applyFont="1" applyFill="1" applyBorder="1" applyAlignment="1" applyProtection="1">
      <alignment horizontal="center" vertical="center"/>
      <protection locked="0"/>
    </xf>
    <xf numFmtId="0" fontId="14" fillId="2" borderId="18" xfId="0" applyFont="1" applyFill="1" applyBorder="1" applyAlignment="1" applyProtection="1">
      <alignment horizontal="center" vertical="center"/>
      <protection locked="0"/>
    </xf>
    <xf numFmtId="0" fontId="8" fillId="3" borderId="47" xfId="0" applyFont="1" applyFill="1" applyBorder="1" applyAlignment="1" applyProtection="1">
      <alignment horizontal="center" vertical="center"/>
      <protection hidden="1"/>
    </xf>
    <xf numFmtId="0" fontId="8" fillId="3" borderId="29" xfId="0" applyFont="1" applyFill="1" applyBorder="1" applyAlignment="1" applyProtection="1">
      <alignment horizontal="center" vertical="center"/>
      <protection hidden="1"/>
    </xf>
    <xf numFmtId="168" fontId="8" fillId="3" borderId="48" xfId="0" applyNumberFormat="1" applyFont="1" applyFill="1" applyBorder="1" applyAlignment="1" applyProtection="1">
      <alignment horizontal="center" vertical="center"/>
      <protection hidden="1"/>
    </xf>
    <xf numFmtId="168" fontId="8" fillId="3" borderId="29" xfId="0" applyNumberFormat="1" applyFont="1" applyFill="1" applyBorder="1" applyAlignment="1" applyProtection="1">
      <alignment horizontal="center" vertical="center"/>
      <protection hidden="1"/>
    </xf>
    <xf numFmtId="0" fontId="8" fillId="3" borderId="40" xfId="0" applyFont="1" applyFill="1" applyBorder="1" applyAlignment="1" applyProtection="1">
      <alignment horizontal="center" vertical="center"/>
      <protection hidden="1"/>
    </xf>
    <xf numFmtId="0" fontId="10" fillId="3" borderId="53" xfId="0" applyFont="1" applyFill="1" applyBorder="1" applyAlignment="1" applyProtection="1">
      <alignment horizontal="center" vertical="center"/>
      <protection hidden="1"/>
    </xf>
    <xf numFmtId="0" fontId="10" fillId="3" borderId="39" xfId="3" applyFont="1" applyFill="1" applyBorder="1" applyAlignment="1" applyProtection="1">
      <alignment horizontal="center" vertical="center" wrapText="1"/>
      <protection hidden="1"/>
    </xf>
    <xf numFmtId="0" fontId="10" fillId="3" borderId="20" xfId="3" applyFont="1" applyFill="1" applyBorder="1" applyAlignment="1" applyProtection="1">
      <alignment horizontal="center" vertical="center" wrapText="1"/>
      <protection hidden="1"/>
    </xf>
    <xf numFmtId="0" fontId="8" fillId="3" borderId="40" xfId="3" applyFont="1" applyFill="1" applyBorder="1" applyAlignment="1" applyProtection="1">
      <alignment horizontal="center" vertical="center" wrapText="1"/>
      <protection hidden="1"/>
    </xf>
    <xf numFmtId="0" fontId="10" fillId="3" borderId="6" xfId="3" applyFont="1" applyFill="1" applyBorder="1" applyAlignment="1" applyProtection="1">
      <alignment horizontal="center" vertical="center" wrapText="1"/>
      <protection hidden="1"/>
    </xf>
    <xf numFmtId="0" fontId="10" fillId="3" borderId="53" xfId="3" applyFont="1" applyFill="1" applyBorder="1" applyAlignment="1" applyProtection="1">
      <alignment horizontal="center" vertical="center" wrapText="1"/>
      <protection hidden="1"/>
    </xf>
    <xf numFmtId="0" fontId="10" fillId="3" borderId="2" xfId="3" applyFont="1" applyFill="1" applyBorder="1" applyAlignment="1" applyProtection="1">
      <alignment horizontal="center" vertical="center" wrapText="1"/>
      <protection hidden="1"/>
    </xf>
    <xf numFmtId="0" fontId="8" fillId="3" borderId="39" xfId="0" applyFont="1" applyFill="1" applyBorder="1" applyAlignment="1" applyProtection="1">
      <alignment horizontal="center" vertical="center"/>
      <protection hidden="1"/>
    </xf>
    <xf numFmtId="0" fontId="10" fillId="3" borderId="2" xfId="0" applyFont="1" applyFill="1" applyBorder="1" applyAlignment="1" applyProtection="1">
      <alignment horizontal="center" vertical="center"/>
      <protection hidden="1"/>
    </xf>
    <xf numFmtId="0" fontId="10" fillId="3" borderId="20" xfId="0" applyFont="1" applyFill="1" applyBorder="1" applyAlignment="1" applyProtection="1">
      <alignment horizontal="center" vertical="center"/>
      <protection hidden="1"/>
    </xf>
    <xf numFmtId="0" fontId="13" fillId="3" borderId="22" xfId="0" applyFont="1" applyFill="1" applyBorder="1" applyAlignment="1" applyProtection="1">
      <alignment horizontal="center" vertical="center"/>
      <protection hidden="1"/>
    </xf>
    <xf numFmtId="0" fontId="13" fillId="3" borderId="25" xfId="0" applyFont="1" applyFill="1" applyBorder="1" applyAlignment="1" applyProtection="1">
      <alignment horizontal="center" vertical="center"/>
      <protection hidden="1"/>
    </xf>
    <xf numFmtId="0" fontId="13" fillId="3" borderId="38" xfId="0" applyFont="1" applyFill="1" applyBorder="1" applyAlignment="1" applyProtection="1">
      <alignment horizontal="center" vertical="center" wrapText="1"/>
      <protection hidden="1"/>
    </xf>
    <xf numFmtId="0" fontId="13" fillId="3" borderId="52" xfId="0" applyFont="1" applyFill="1" applyBorder="1" applyAlignment="1" applyProtection="1">
      <alignment horizontal="center" vertical="center" wrapText="1"/>
      <protection hidden="1"/>
    </xf>
    <xf numFmtId="0" fontId="8" fillId="3" borderId="48" xfId="3" applyFont="1" applyFill="1" applyBorder="1" applyAlignment="1" applyProtection="1">
      <alignment horizontal="center"/>
      <protection hidden="1"/>
    </xf>
    <xf numFmtId="0" fontId="8" fillId="3" borderId="47" xfId="3" applyFont="1" applyFill="1" applyBorder="1" applyAlignment="1" applyProtection="1">
      <alignment horizontal="center"/>
      <protection hidden="1"/>
    </xf>
    <xf numFmtId="0" fontId="8" fillId="3" borderId="29" xfId="3" applyFont="1" applyFill="1" applyBorder="1" applyAlignment="1" applyProtection="1">
      <alignment horizontal="center"/>
      <protection hidden="1"/>
    </xf>
    <xf numFmtId="0" fontId="17" fillId="3" borderId="0" xfId="0" applyFont="1" applyFill="1" applyAlignment="1" applyProtection="1">
      <alignment horizontal="center" vertical="center" wrapText="1"/>
      <protection hidden="1"/>
    </xf>
    <xf numFmtId="0" fontId="14" fillId="3" borderId="0" xfId="0" applyFont="1" applyFill="1" applyAlignment="1" applyProtection="1">
      <alignment horizontal="left" vertical="center" wrapText="1"/>
      <protection hidden="1"/>
    </xf>
    <xf numFmtId="0" fontId="19" fillId="3" borderId="0" xfId="7" applyFont="1" applyFill="1" applyAlignment="1" applyProtection="1">
      <alignment horizontal="left" vertical="center"/>
      <protection hidden="1"/>
    </xf>
    <xf numFmtId="0" fontId="7" fillId="2" borderId="9" xfId="3" applyFont="1" applyFill="1" applyBorder="1" applyAlignment="1" applyProtection="1">
      <alignment horizontal="left"/>
      <protection locked="0"/>
    </xf>
    <xf numFmtId="0" fontId="7" fillId="2" borderId="15" xfId="3" applyFont="1" applyFill="1" applyBorder="1" applyAlignment="1" applyProtection="1">
      <alignment horizontal="left"/>
      <protection locked="0"/>
    </xf>
    <xf numFmtId="0" fontId="10" fillId="3" borderId="38" xfId="3" applyFont="1" applyFill="1" applyBorder="1" applyAlignment="1" applyProtection="1">
      <alignment horizontal="center" vertical="center"/>
      <protection hidden="1"/>
    </xf>
    <xf numFmtId="0" fontId="10" fillId="3" borderId="42" xfId="3" applyFont="1" applyFill="1" applyBorder="1" applyAlignment="1" applyProtection="1">
      <alignment horizontal="center" vertical="center"/>
      <protection hidden="1"/>
    </xf>
    <xf numFmtId="0" fontId="10" fillId="3" borderId="52" xfId="3" applyFont="1" applyFill="1" applyBorder="1" applyAlignment="1" applyProtection="1">
      <alignment horizontal="center" vertical="center"/>
      <protection hidden="1"/>
    </xf>
    <xf numFmtId="0" fontId="10" fillId="3" borderId="2" xfId="3" applyFont="1" applyFill="1" applyBorder="1" applyAlignment="1" applyProtection="1">
      <alignment horizontal="center" vertical="center"/>
      <protection hidden="1"/>
    </xf>
    <xf numFmtId="0" fontId="10" fillId="3" borderId="20" xfId="3" applyFont="1" applyFill="1" applyBorder="1" applyAlignment="1" applyProtection="1">
      <alignment horizontal="center" vertical="center"/>
      <protection hidden="1"/>
    </xf>
    <xf numFmtId="0" fontId="14" fillId="2" borderId="11" xfId="0" applyFont="1" applyFill="1" applyBorder="1" applyAlignment="1" applyProtection="1">
      <alignment horizontal="left" vertical="center"/>
      <protection locked="0"/>
    </xf>
    <xf numFmtId="0" fontId="3" fillId="2" borderId="4" xfId="0" applyFont="1" applyFill="1" applyBorder="1" applyAlignment="1" applyProtection="1">
      <alignment horizontal="left" vertical="center"/>
      <protection locked="0"/>
    </xf>
    <xf numFmtId="0" fontId="14" fillId="2" borderId="3" xfId="0" applyFont="1" applyFill="1" applyBorder="1" applyAlignment="1" applyProtection="1">
      <alignment horizontal="left" vertical="center"/>
      <protection locked="0"/>
    </xf>
    <xf numFmtId="0" fontId="14" fillId="2" borderId="13" xfId="0" applyFont="1" applyFill="1" applyBorder="1" applyAlignment="1" applyProtection="1">
      <alignment horizontal="left" vertical="center"/>
      <protection locked="0"/>
    </xf>
    <xf numFmtId="165" fontId="9" fillId="3" borderId="9" xfId="3" applyNumberFormat="1" applyFill="1" applyBorder="1" applyAlignment="1" applyProtection="1">
      <alignment horizontal="center"/>
      <protection hidden="1"/>
    </xf>
    <xf numFmtId="165" fontId="9" fillId="3" borderId="15" xfId="3" applyNumberFormat="1" applyFill="1" applyBorder="1" applyAlignment="1" applyProtection="1">
      <alignment horizontal="center"/>
      <protection hidden="1"/>
    </xf>
    <xf numFmtId="0" fontId="10" fillId="3" borderId="40" xfId="3" applyFont="1" applyFill="1" applyBorder="1" applyAlignment="1" applyProtection="1">
      <alignment horizontal="center" vertical="center"/>
      <protection hidden="1"/>
    </xf>
    <xf numFmtId="0" fontId="10" fillId="3" borderId="41" xfId="3" applyFont="1" applyFill="1" applyBorder="1" applyAlignment="1" applyProtection="1">
      <alignment horizontal="center" vertical="center"/>
      <protection hidden="1"/>
    </xf>
    <xf numFmtId="0" fontId="10" fillId="3" borderId="6" xfId="3" applyFont="1" applyFill="1" applyBorder="1" applyAlignment="1" applyProtection="1">
      <alignment horizontal="center" vertical="center"/>
      <protection hidden="1"/>
    </xf>
    <xf numFmtId="0" fontId="10" fillId="3" borderId="8" xfId="3" applyFont="1" applyFill="1" applyBorder="1" applyAlignment="1" applyProtection="1">
      <alignment horizontal="center" vertical="center"/>
      <protection hidden="1"/>
    </xf>
    <xf numFmtId="0" fontId="10" fillId="3" borderId="53" xfId="3" applyFont="1" applyFill="1" applyBorder="1" applyAlignment="1" applyProtection="1">
      <alignment horizontal="center" vertical="center"/>
      <protection hidden="1"/>
    </xf>
    <xf numFmtId="0" fontId="10" fillId="3" borderId="55" xfId="3" applyFont="1" applyFill="1" applyBorder="1" applyAlignment="1" applyProtection="1">
      <alignment horizontal="center" vertical="center"/>
      <protection hidden="1"/>
    </xf>
    <xf numFmtId="0" fontId="10" fillId="3" borderId="39" xfId="3" applyFont="1" applyFill="1" applyBorder="1" applyAlignment="1" applyProtection="1">
      <alignment horizontal="center" vertical="center"/>
      <protection hidden="1"/>
    </xf>
    <xf numFmtId="0" fontId="8" fillId="3" borderId="20" xfId="0" applyFont="1" applyFill="1" applyBorder="1" applyAlignment="1" applyProtection="1">
      <alignment horizontal="center" vertical="center"/>
      <protection hidden="1"/>
    </xf>
    <xf numFmtId="0" fontId="14" fillId="2" borderId="33" xfId="0" applyFont="1" applyFill="1" applyBorder="1" applyAlignment="1" applyProtection="1">
      <alignment horizontal="center" vertical="center"/>
      <protection locked="0"/>
    </xf>
    <xf numFmtId="0" fontId="14" fillId="2" borderId="32" xfId="0" applyFont="1" applyFill="1" applyBorder="1" applyAlignment="1" applyProtection="1">
      <alignment horizontal="center" vertical="center"/>
      <protection locked="0"/>
    </xf>
    <xf numFmtId="0" fontId="14" fillId="2" borderId="34" xfId="0" applyFont="1" applyFill="1" applyBorder="1" applyAlignment="1" applyProtection="1">
      <alignment horizontal="center" vertical="center"/>
      <protection locked="0"/>
    </xf>
    <xf numFmtId="0" fontId="13" fillId="3" borderId="40" xfId="0" applyFont="1" applyFill="1" applyBorder="1" applyAlignment="1" applyProtection="1">
      <alignment horizontal="center" vertical="center" wrapText="1"/>
      <protection hidden="1"/>
    </xf>
    <xf numFmtId="0" fontId="13" fillId="3" borderId="41" xfId="0" applyFont="1" applyFill="1" applyBorder="1" applyAlignment="1" applyProtection="1">
      <alignment horizontal="center" vertical="center" wrapText="1"/>
      <protection hidden="1"/>
    </xf>
    <xf numFmtId="0" fontId="13" fillId="3" borderId="6" xfId="0" applyFont="1" applyFill="1" applyBorder="1" applyAlignment="1" applyProtection="1">
      <alignment horizontal="center" vertical="center" wrapText="1"/>
      <protection hidden="1"/>
    </xf>
    <xf numFmtId="0" fontId="13" fillId="3" borderId="8" xfId="0" applyFont="1" applyFill="1" applyBorder="1" applyAlignment="1" applyProtection="1">
      <alignment horizontal="center" vertical="center" wrapText="1"/>
      <protection hidden="1"/>
    </xf>
    <xf numFmtId="0" fontId="13" fillId="3" borderId="53" xfId="0" applyFont="1" applyFill="1" applyBorder="1" applyAlignment="1" applyProtection="1">
      <alignment horizontal="center" vertical="center" wrapText="1"/>
      <protection hidden="1"/>
    </xf>
    <xf numFmtId="0" fontId="13" fillId="3" borderId="55" xfId="0" applyFont="1" applyFill="1" applyBorder="1" applyAlignment="1" applyProtection="1">
      <alignment horizontal="center" vertical="center" wrapText="1"/>
      <protection hidden="1"/>
    </xf>
    <xf numFmtId="165" fontId="9" fillId="3" borderId="17" xfId="3" applyNumberFormat="1" applyFill="1" applyBorder="1" applyAlignment="1" applyProtection="1">
      <alignment horizontal="center"/>
      <protection hidden="1"/>
    </xf>
    <xf numFmtId="165" fontId="9" fillId="3" borderId="18" xfId="3" applyNumberFormat="1" applyFill="1" applyBorder="1" applyAlignment="1" applyProtection="1">
      <alignment horizontal="center"/>
      <protection hidden="1"/>
    </xf>
    <xf numFmtId="0" fontId="13" fillId="3" borderId="50" xfId="0" applyFont="1" applyFill="1" applyBorder="1" applyAlignment="1" applyProtection="1">
      <alignment horizontal="center" vertical="center" wrapText="1"/>
      <protection hidden="1"/>
    </xf>
    <xf numFmtId="0" fontId="13" fillId="3" borderId="0" xfId="0" applyFont="1" applyFill="1" applyAlignment="1" applyProtection="1">
      <alignment horizontal="center" vertical="center" wrapText="1"/>
      <protection hidden="1"/>
    </xf>
    <xf numFmtId="0" fontId="13" fillId="3" borderId="54" xfId="0" applyFont="1" applyFill="1" applyBorder="1" applyAlignment="1" applyProtection="1">
      <alignment horizontal="center" vertical="center" wrapText="1"/>
      <protection hidden="1"/>
    </xf>
    <xf numFmtId="167" fontId="8" fillId="3" borderId="40" xfId="0" applyNumberFormat="1" applyFont="1" applyFill="1" applyBorder="1" applyAlignment="1" applyProtection="1">
      <alignment horizontal="center" vertical="center" wrapText="1"/>
      <protection hidden="1"/>
    </xf>
    <xf numFmtId="167" fontId="8" fillId="3" borderId="6" xfId="0" applyNumberFormat="1" applyFont="1" applyFill="1" applyBorder="1" applyAlignment="1" applyProtection="1">
      <alignment horizontal="center" vertical="center" wrapText="1"/>
      <protection hidden="1"/>
    </xf>
    <xf numFmtId="167" fontId="8" fillId="3" borderId="53" xfId="0" applyNumberFormat="1" applyFont="1" applyFill="1" applyBorder="1" applyAlignment="1" applyProtection="1">
      <alignment horizontal="center" vertical="center" wrapText="1"/>
      <protection hidden="1"/>
    </xf>
    <xf numFmtId="0" fontId="13" fillId="3" borderId="42" xfId="0" applyFont="1" applyFill="1" applyBorder="1" applyAlignment="1" applyProtection="1">
      <alignment horizontal="center" vertical="center"/>
      <protection hidden="1"/>
    </xf>
    <xf numFmtId="0" fontId="14" fillId="2" borderId="6" xfId="0" applyFont="1" applyFill="1" applyBorder="1" applyAlignment="1" applyProtection="1">
      <alignment horizontal="left" vertical="center"/>
      <protection locked="0"/>
    </xf>
    <xf numFmtId="0" fontId="14" fillId="2" borderId="8" xfId="0" applyFont="1" applyFill="1" applyBorder="1" applyAlignment="1" applyProtection="1">
      <alignment horizontal="left" vertical="center"/>
      <protection locked="0"/>
    </xf>
    <xf numFmtId="0" fontId="0" fillId="0" borderId="48" xfId="0" applyBorder="1" applyAlignment="1" applyProtection="1">
      <alignment horizontal="center"/>
      <protection hidden="1"/>
    </xf>
    <xf numFmtId="0" fontId="0" fillId="0" borderId="47" xfId="0" applyBorder="1" applyAlignment="1" applyProtection="1">
      <alignment horizontal="center"/>
      <protection hidden="1"/>
    </xf>
    <xf numFmtId="0" fontId="0" fillId="0" borderId="29" xfId="0" applyBorder="1" applyAlignment="1" applyProtection="1">
      <alignment horizontal="center"/>
      <protection hidden="1"/>
    </xf>
    <xf numFmtId="0" fontId="13" fillId="3" borderId="39" xfId="0" applyFont="1" applyFill="1" applyBorder="1" applyAlignment="1" applyProtection="1">
      <alignment horizontal="center" vertical="center" wrapText="1"/>
      <protection hidden="1"/>
    </xf>
    <xf numFmtId="0" fontId="13" fillId="3" borderId="2" xfId="0" applyFont="1" applyFill="1" applyBorder="1" applyAlignment="1" applyProtection="1">
      <alignment horizontal="center" vertical="center" wrapText="1"/>
      <protection hidden="1"/>
    </xf>
    <xf numFmtId="0" fontId="13" fillId="3" borderId="20" xfId="0" applyFont="1" applyFill="1" applyBorder="1" applyAlignment="1" applyProtection="1">
      <alignment horizontal="center" vertical="center" wrapText="1"/>
      <protection hidden="1"/>
    </xf>
    <xf numFmtId="0" fontId="8" fillId="3" borderId="33" xfId="0" applyFont="1" applyFill="1" applyBorder="1" applyAlignment="1" applyProtection="1">
      <alignment horizontal="center" vertical="center" wrapText="1"/>
      <protection hidden="1"/>
    </xf>
    <xf numFmtId="0" fontId="8" fillId="3" borderId="17" xfId="0" applyFont="1" applyFill="1" applyBorder="1" applyAlignment="1" applyProtection="1">
      <alignment horizontal="center" vertical="center" wrapText="1"/>
      <protection hidden="1"/>
    </xf>
    <xf numFmtId="0" fontId="8" fillId="3" borderId="40" xfId="0" applyFont="1" applyFill="1" applyBorder="1" applyAlignment="1" applyProtection="1">
      <alignment horizontal="center" vertical="center" wrapText="1"/>
      <protection hidden="1"/>
    </xf>
    <xf numFmtId="0" fontId="8" fillId="3" borderId="53" xfId="0" applyFont="1" applyFill="1" applyBorder="1" applyAlignment="1" applyProtection="1">
      <alignment horizontal="center" vertical="center" wrapText="1"/>
      <protection hidden="1"/>
    </xf>
    <xf numFmtId="0" fontId="50" fillId="3" borderId="0" xfId="0" applyFont="1" applyFill="1" applyAlignment="1" applyProtection="1">
      <alignment horizontal="center"/>
      <protection hidden="1"/>
    </xf>
    <xf numFmtId="0" fontId="51" fillId="2" borderId="21" xfId="3" applyFont="1" applyFill="1" applyBorder="1" applyAlignment="1" applyProtection="1">
      <alignment horizontal="center" vertical="center"/>
      <protection locked="0"/>
    </xf>
    <xf numFmtId="0" fontId="51" fillId="2" borderId="23" xfId="3" applyFont="1" applyFill="1" applyBorder="1" applyAlignment="1" applyProtection="1">
      <alignment horizontal="center" vertical="center"/>
      <protection locked="0"/>
    </xf>
    <xf numFmtId="0" fontId="51" fillId="2" borderId="44" xfId="3" applyFont="1" applyFill="1" applyBorder="1" applyAlignment="1" applyProtection="1">
      <alignment horizontal="center" vertical="center"/>
      <protection locked="0"/>
    </xf>
    <xf numFmtId="0" fontId="51" fillId="2" borderId="26" xfId="3" applyFont="1" applyFill="1" applyBorder="1" applyAlignment="1" applyProtection="1">
      <alignment horizontal="center" vertical="center"/>
      <protection locked="0"/>
    </xf>
    <xf numFmtId="0" fontId="53" fillId="3" borderId="0" xfId="0" applyFont="1" applyFill="1" applyAlignment="1" applyProtection="1">
      <alignment horizontal="center"/>
      <protection hidden="1"/>
    </xf>
    <xf numFmtId="0" fontId="17" fillId="2" borderId="21" xfId="3" applyFont="1" applyFill="1" applyBorder="1" applyAlignment="1" applyProtection="1">
      <alignment horizontal="center" vertical="center"/>
      <protection locked="0"/>
    </xf>
    <xf numFmtId="0" fontId="17" fillId="2" borderId="23" xfId="3" applyFont="1" applyFill="1" applyBorder="1" applyAlignment="1" applyProtection="1">
      <alignment horizontal="center" vertical="center"/>
      <protection locked="0"/>
    </xf>
    <xf numFmtId="0" fontId="17" fillId="2" borderId="44" xfId="3" applyFont="1" applyFill="1" applyBorder="1" applyAlignment="1" applyProtection="1">
      <alignment horizontal="center" vertical="center"/>
      <protection locked="0"/>
    </xf>
    <xf numFmtId="0" fontId="17" fillId="2" borderId="26" xfId="3" applyFont="1" applyFill="1" applyBorder="1" applyAlignment="1" applyProtection="1">
      <alignment horizontal="center" vertical="center"/>
      <protection locked="0"/>
    </xf>
    <xf numFmtId="0" fontId="20" fillId="3" borderId="0" xfId="3" applyFont="1" applyFill="1" applyAlignment="1" applyProtection="1">
      <alignment horizontal="left" vertical="top" wrapText="1"/>
      <protection hidden="1"/>
    </xf>
    <xf numFmtId="167" fontId="13" fillId="3" borderId="40" xfId="0" applyNumberFormat="1" applyFont="1" applyFill="1" applyBorder="1" applyAlignment="1" applyProtection="1">
      <alignment horizontal="center" vertical="center" wrapText="1"/>
      <protection hidden="1"/>
    </xf>
    <xf numFmtId="167" fontId="13" fillId="3" borderId="6" xfId="0" applyNumberFormat="1" applyFont="1" applyFill="1" applyBorder="1" applyAlignment="1" applyProtection="1">
      <alignment horizontal="center" vertical="center" wrapText="1"/>
      <protection hidden="1"/>
    </xf>
    <xf numFmtId="167" fontId="13" fillId="3" borderId="53" xfId="0" applyNumberFormat="1" applyFont="1" applyFill="1" applyBorder="1" applyAlignment="1" applyProtection="1">
      <alignment horizontal="center" vertical="center" wrapText="1"/>
      <protection hidden="1"/>
    </xf>
    <xf numFmtId="0" fontId="8" fillId="3" borderId="2" xfId="0" applyFont="1" applyFill="1" applyBorder="1" applyAlignment="1" applyProtection="1">
      <alignment horizontal="center" vertical="center"/>
      <protection hidden="1"/>
    </xf>
    <xf numFmtId="165" fontId="10" fillId="3" borderId="48" xfId="3" applyNumberFormat="1" applyFont="1" applyFill="1" applyBorder="1" applyAlignment="1" applyProtection="1">
      <alignment horizontal="center" vertical="center"/>
      <protection hidden="1"/>
    </xf>
    <xf numFmtId="165" fontId="10" fillId="3" borderId="29" xfId="3" applyNumberFormat="1" applyFont="1" applyFill="1" applyBorder="1" applyAlignment="1" applyProtection="1">
      <alignment horizontal="center" vertical="center"/>
      <protection hidden="1"/>
    </xf>
    <xf numFmtId="0" fontId="13" fillId="3" borderId="57" xfId="0" applyFont="1" applyFill="1" applyBorder="1" applyAlignment="1" applyProtection="1">
      <alignment horizontal="center" vertical="center"/>
      <protection hidden="1"/>
    </xf>
    <xf numFmtId="0" fontId="13" fillId="3" borderId="58" xfId="0" applyFont="1" applyFill="1" applyBorder="1" applyAlignment="1" applyProtection="1">
      <alignment horizontal="center" vertical="center"/>
      <protection hidden="1"/>
    </xf>
    <xf numFmtId="0" fontId="54" fillId="3" borderId="23" xfId="0" applyFont="1" applyFill="1" applyBorder="1" applyAlignment="1" applyProtection="1">
      <alignment horizontal="center" vertical="center" wrapText="1"/>
      <protection hidden="1"/>
    </xf>
    <xf numFmtId="0" fontId="54" fillId="3" borderId="26" xfId="0" applyFont="1" applyFill="1" applyBorder="1" applyAlignment="1" applyProtection="1">
      <alignment horizontal="center" vertical="center" wrapText="1"/>
      <protection hidden="1"/>
    </xf>
    <xf numFmtId="0" fontId="8" fillId="3" borderId="40" xfId="3" applyFont="1" applyFill="1" applyBorder="1" applyAlignment="1" applyProtection="1">
      <alignment horizontal="center" vertical="center"/>
      <protection hidden="1"/>
    </xf>
    <xf numFmtId="0" fontId="8" fillId="3" borderId="41" xfId="3" applyFont="1" applyFill="1" applyBorder="1" applyAlignment="1" applyProtection="1">
      <alignment horizontal="center" vertical="center"/>
      <protection hidden="1"/>
    </xf>
    <xf numFmtId="0" fontId="8" fillId="3" borderId="53" xfId="3" applyFont="1" applyFill="1" applyBorder="1" applyAlignment="1" applyProtection="1">
      <alignment horizontal="center" vertical="center"/>
      <protection hidden="1"/>
    </xf>
    <xf numFmtId="0" fontId="8" fillId="3" borderId="55" xfId="3" applyFont="1" applyFill="1" applyBorder="1" applyAlignment="1" applyProtection="1">
      <alignment horizontal="center" vertical="center"/>
      <protection hidden="1"/>
    </xf>
    <xf numFmtId="0" fontId="9" fillId="3" borderId="33" xfId="3" applyFill="1" applyBorder="1" applyAlignment="1" applyProtection="1">
      <alignment horizontal="center" vertical="center"/>
      <protection hidden="1"/>
    </xf>
    <xf numFmtId="0" fontId="9" fillId="3" borderId="34" xfId="3" applyFill="1" applyBorder="1" applyAlignment="1" applyProtection="1">
      <alignment horizontal="center" vertical="center"/>
      <protection hidden="1"/>
    </xf>
    <xf numFmtId="0" fontId="8" fillId="3" borderId="28" xfId="3" applyFont="1" applyFill="1" applyBorder="1" applyAlignment="1" applyProtection="1">
      <alignment horizontal="center"/>
      <protection hidden="1"/>
    </xf>
    <xf numFmtId="0" fontId="8" fillId="3" borderId="49" xfId="3" applyFont="1" applyFill="1" applyBorder="1" applyAlignment="1" applyProtection="1">
      <alignment horizontal="center"/>
      <protection hidden="1"/>
    </xf>
    <xf numFmtId="0" fontId="7" fillId="2" borderId="11" xfId="3" applyFont="1" applyFill="1" applyBorder="1" applyAlignment="1" applyProtection="1">
      <alignment horizontal="left" vertical="center"/>
      <protection locked="0"/>
    </xf>
    <xf numFmtId="0" fontId="7" fillId="2" borderId="10" xfId="3" applyFont="1" applyFill="1" applyBorder="1" applyAlignment="1" applyProtection="1">
      <alignment horizontal="left" vertical="center"/>
      <protection locked="0"/>
    </xf>
    <xf numFmtId="0" fontId="7" fillId="2" borderId="14" xfId="3" applyFont="1" applyFill="1" applyBorder="1" applyAlignment="1" applyProtection="1">
      <alignment horizontal="left" vertical="center"/>
      <protection locked="0"/>
    </xf>
    <xf numFmtId="0" fontId="7" fillId="2" borderId="6" xfId="3" applyFont="1" applyFill="1" applyBorder="1" applyAlignment="1" applyProtection="1">
      <alignment horizontal="left" vertical="center"/>
      <protection locked="0"/>
    </xf>
    <xf numFmtId="0" fontId="7" fillId="2" borderId="0" xfId="3" applyFont="1" applyFill="1" applyAlignment="1" applyProtection="1">
      <alignment horizontal="left" vertical="center"/>
      <protection locked="0"/>
    </xf>
    <xf numFmtId="0" fontId="7" fillId="2" borderId="8" xfId="3" applyFont="1" applyFill="1" applyBorder="1" applyAlignment="1" applyProtection="1">
      <alignment horizontal="left" vertical="center"/>
      <protection locked="0"/>
    </xf>
    <xf numFmtId="0" fontId="7" fillId="2" borderId="9" xfId="3" applyFont="1" applyFill="1" applyBorder="1" applyAlignment="1" applyProtection="1">
      <alignment horizontal="left" vertical="center"/>
      <protection locked="0"/>
    </xf>
    <xf numFmtId="0" fontId="7" fillId="2" borderId="12" xfId="3" applyFont="1" applyFill="1" applyBorder="1" applyAlignment="1" applyProtection="1">
      <alignment horizontal="left" vertical="center"/>
      <protection locked="0"/>
    </xf>
    <xf numFmtId="0" fontId="7" fillId="2" borderId="15" xfId="3" applyFont="1" applyFill="1" applyBorder="1" applyAlignment="1" applyProtection="1">
      <alignment horizontal="left" vertical="center"/>
      <protection locked="0"/>
    </xf>
    <xf numFmtId="0" fontId="8" fillId="2" borderId="11" xfId="0" applyFont="1" applyFill="1" applyBorder="1" applyAlignment="1" applyProtection="1">
      <alignment vertical="top" wrapText="1"/>
      <protection hidden="1"/>
    </xf>
    <xf numFmtId="0" fontId="14" fillId="2" borderId="11" xfId="0" applyFont="1" applyFill="1" applyBorder="1" applyAlignment="1" applyProtection="1">
      <alignment vertical="top"/>
      <protection hidden="1"/>
    </xf>
    <xf numFmtId="0" fontId="14" fillId="2" borderId="14" xfId="0" applyFont="1" applyFill="1" applyBorder="1" applyAlignment="1" applyProtection="1">
      <alignment vertical="top"/>
      <protection hidden="1"/>
    </xf>
    <xf numFmtId="0" fontId="9" fillId="3" borderId="17" xfId="3" applyFill="1" applyBorder="1" applyAlignment="1" applyProtection="1">
      <alignment horizontal="center" vertical="center"/>
      <protection hidden="1"/>
    </xf>
    <xf numFmtId="0" fontId="9" fillId="3" borderId="18" xfId="3" applyFill="1" applyBorder="1" applyAlignment="1" applyProtection="1">
      <alignment horizontal="center" vertical="center"/>
      <protection hidden="1"/>
    </xf>
    <xf numFmtId="0" fontId="14" fillId="3" borderId="48" xfId="0" applyFont="1" applyFill="1" applyBorder="1" applyAlignment="1" applyProtection="1">
      <alignment horizontal="center"/>
      <protection hidden="1"/>
    </xf>
    <xf numFmtId="0" fontId="14" fillId="3" borderId="47" xfId="0" applyFont="1" applyFill="1" applyBorder="1" applyAlignment="1" applyProtection="1">
      <alignment horizontal="center"/>
      <protection hidden="1"/>
    </xf>
    <xf numFmtId="0" fontId="14" fillId="3" borderId="29" xfId="0" applyFont="1" applyFill="1" applyBorder="1" applyAlignment="1" applyProtection="1">
      <alignment horizontal="center"/>
      <protection hidden="1"/>
    </xf>
    <xf numFmtId="0" fontId="14" fillId="2" borderId="4" xfId="0" applyFont="1" applyFill="1" applyBorder="1" applyAlignment="1" applyProtection="1">
      <alignment horizontal="left" vertical="top" wrapText="1"/>
      <protection hidden="1"/>
    </xf>
    <xf numFmtId="0" fontId="14" fillId="2" borderId="3" xfId="0" applyFont="1" applyFill="1" applyBorder="1" applyAlignment="1" applyProtection="1">
      <alignment horizontal="left" vertical="top" wrapText="1"/>
      <protection hidden="1"/>
    </xf>
    <xf numFmtId="0" fontId="14" fillId="2" borderId="13" xfId="0" applyFont="1" applyFill="1" applyBorder="1" applyAlignment="1" applyProtection="1">
      <alignment horizontal="left" vertical="top" wrapText="1"/>
      <protection hidden="1"/>
    </xf>
    <xf numFmtId="0" fontId="0" fillId="0" borderId="48" xfId="0" applyBorder="1" applyAlignment="1" applyProtection="1">
      <alignment horizontal="left"/>
      <protection hidden="1"/>
    </xf>
    <xf numFmtId="0" fontId="0" fillId="0" borderId="47" xfId="0" applyBorder="1" applyAlignment="1" applyProtection="1">
      <alignment horizontal="left"/>
      <protection hidden="1"/>
    </xf>
    <xf numFmtId="0" fontId="0" fillId="0" borderId="29" xfId="0" applyBorder="1" applyAlignment="1" applyProtection="1">
      <alignment horizontal="left"/>
      <protection hidden="1"/>
    </xf>
    <xf numFmtId="9" fontId="51" fillId="3" borderId="22" xfId="13" applyFont="1" applyFill="1" applyBorder="1" applyAlignment="1" applyProtection="1">
      <alignment horizontal="center" vertical="center"/>
      <protection hidden="1"/>
    </xf>
    <xf numFmtId="0" fontId="8" fillId="2" borderId="0" xfId="0" applyFont="1" applyFill="1" applyAlignment="1" applyProtection="1">
      <alignment horizontal="left"/>
      <protection hidden="1"/>
    </xf>
    <xf numFmtId="0" fontId="8" fillId="2" borderId="8" xfId="0" applyFont="1" applyFill="1" applyBorder="1" applyAlignment="1" applyProtection="1">
      <alignment horizontal="left"/>
      <protection hidden="1"/>
    </xf>
    <xf numFmtId="0" fontId="14" fillId="2" borderId="12" xfId="0" applyFont="1" applyFill="1" applyBorder="1" applyAlignment="1" applyProtection="1">
      <alignment horizontal="left"/>
      <protection hidden="1"/>
    </xf>
    <xf numFmtId="0" fontId="14" fillId="2" borderId="15" xfId="0" applyFont="1" applyFill="1" applyBorder="1" applyAlignment="1" applyProtection="1">
      <alignment horizontal="left"/>
      <protection hidden="1"/>
    </xf>
    <xf numFmtId="0" fontId="13" fillId="2" borderId="0" xfId="0" applyFont="1" applyFill="1" applyAlignment="1" applyProtection="1">
      <alignment horizontal="left"/>
      <protection hidden="1"/>
    </xf>
    <xf numFmtId="0" fontId="13" fillId="2" borderId="8" xfId="0" applyFont="1" applyFill="1" applyBorder="1" applyAlignment="1" applyProtection="1">
      <alignment horizontal="left"/>
      <protection hidden="1"/>
    </xf>
    <xf numFmtId="0" fontId="7" fillId="13" borderId="4" xfId="19" applyFont="1" applyFill="1" applyBorder="1" applyAlignment="1" applyProtection="1">
      <alignment horizontal="center"/>
      <protection locked="0"/>
    </xf>
    <xf numFmtId="0" fontId="7" fillId="13" borderId="3" xfId="19" applyFont="1" applyFill="1" applyBorder="1" applyAlignment="1" applyProtection="1">
      <alignment horizontal="center"/>
      <protection locked="0"/>
    </xf>
    <xf numFmtId="0" fontId="7" fillId="13" borderId="13" xfId="19" applyFont="1" applyFill="1" applyBorder="1" applyAlignment="1" applyProtection="1">
      <alignment horizontal="center"/>
      <protection locked="0"/>
    </xf>
    <xf numFmtId="0" fontId="7" fillId="13" borderId="4" xfId="19" applyFont="1" applyFill="1" applyBorder="1" applyAlignment="1" applyProtection="1">
      <alignment horizontal="left"/>
      <protection locked="0"/>
    </xf>
    <xf numFmtId="0" fontId="56" fillId="13" borderId="3" xfId="19" applyFill="1" applyBorder="1" applyAlignment="1" applyProtection="1">
      <alignment horizontal="left"/>
      <protection locked="0"/>
    </xf>
    <xf numFmtId="0" fontId="56" fillId="13" borderId="13" xfId="19" applyFill="1" applyBorder="1" applyAlignment="1" applyProtection="1">
      <alignment horizontal="left"/>
      <protection locked="0"/>
    </xf>
    <xf numFmtId="0" fontId="7" fillId="13" borderId="36" xfId="19" applyFont="1" applyFill="1" applyBorder="1" applyAlignment="1" applyProtection="1">
      <alignment vertical="center" wrapText="1"/>
      <protection locked="0"/>
    </xf>
    <xf numFmtId="0" fontId="56" fillId="0" borderId="1" xfId="19" applyBorder="1" applyAlignment="1" applyProtection="1">
      <alignment vertical="center" wrapText="1"/>
      <protection locked="0"/>
    </xf>
    <xf numFmtId="0" fontId="56" fillId="0" borderId="51" xfId="19" applyBorder="1" applyAlignment="1" applyProtection="1">
      <alignment vertical="center" wrapText="1"/>
      <protection locked="0"/>
    </xf>
    <xf numFmtId="0" fontId="7" fillId="13" borderId="78" xfId="19" applyFont="1" applyFill="1" applyBorder="1" applyAlignment="1" applyProtection="1">
      <alignment horizontal="left" vertical="center" wrapText="1"/>
      <protection locked="0"/>
    </xf>
    <xf numFmtId="0" fontId="7" fillId="13" borderId="43" xfId="19" applyFont="1" applyFill="1" applyBorder="1" applyAlignment="1" applyProtection="1">
      <alignment horizontal="left" vertical="center" wrapText="1"/>
      <protection locked="0"/>
    </xf>
    <xf numFmtId="0" fontId="7" fillId="13" borderId="78" xfId="19" applyFont="1" applyFill="1" applyBorder="1" applyAlignment="1" applyProtection="1">
      <alignment vertical="center" wrapText="1"/>
      <protection locked="0"/>
    </xf>
    <xf numFmtId="0" fontId="56" fillId="0" borderId="3" xfId="19" applyBorder="1" applyAlignment="1" applyProtection="1">
      <alignment vertical="center" wrapText="1"/>
      <protection locked="0"/>
    </xf>
    <xf numFmtId="0" fontId="56" fillId="0" borderId="43" xfId="19" applyBorder="1" applyAlignment="1" applyProtection="1">
      <alignment vertical="center" wrapText="1"/>
      <protection locked="0"/>
    </xf>
    <xf numFmtId="0" fontId="7" fillId="0" borderId="0" xfId="19" applyFont="1" applyAlignment="1">
      <alignment wrapText="1"/>
    </xf>
    <xf numFmtId="0" fontId="56" fillId="0" borderId="0" xfId="19"/>
    <xf numFmtId="0" fontId="17" fillId="0" borderId="0" xfId="19" applyFont="1" applyAlignment="1" applyProtection="1">
      <alignment horizontal="left" vertical="center" wrapText="1"/>
      <protection locked="0"/>
    </xf>
    <xf numFmtId="0" fontId="17" fillId="0" borderId="0" xfId="19" applyFont="1" applyAlignment="1" applyProtection="1">
      <alignment horizontal="center" vertical="center"/>
      <protection locked="0"/>
    </xf>
    <xf numFmtId="0" fontId="7" fillId="13" borderId="0" xfId="19" applyFont="1" applyFill="1" applyAlignment="1" applyProtection="1">
      <alignment horizontal="left"/>
      <protection locked="0"/>
    </xf>
    <xf numFmtId="0" fontId="56" fillId="13" borderId="0" xfId="19" applyFill="1" applyAlignment="1" applyProtection="1">
      <alignment horizontal="left"/>
      <protection locked="0"/>
    </xf>
    <xf numFmtId="0" fontId="7" fillId="0" borderId="0" xfId="19" applyFont="1" applyAlignment="1">
      <alignment horizontal="left" wrapText="1"/>
    </xf>
    <xf numFmtId="0" fontId="58" fillId="0" borderId="0" xfId="20" applyFont="1" applyAlignment="1" applyProtection="1">
      <alignment horizontal="left" wrapText="1"/>
    </xf>
    <xf numFmtId="0" fontId="20" fillId="0" borderId="0" xfId="19" applyFont="1" applyAlignment="1">
      <alignment horizontal="left" vertical="center" wrapText="1"/>
    </xf>
    <xf numFmtId="0" fontId="8" fillId="0" borderId="28" xfId="19" applyFont="1" applyBorder="1" applyAlignment="1" applyProtection="1">
      <alignment horizontal="left" vertical="center" wrapText="1"/>
      <protection locked="0"/>
    </xf>
    <xf numFmtId="0" fontId="8" fillId="0" borderId="47" xfId="19" applyFont="1" applyBorder="1" applyAlignment="1" applyProtection="1">
      <alignment horizontal="left" vertical="center" wrapText="1"/>
      <protection locked="0"/>
    </xf>
    <xf numFmtId="0" fontId="8" fillId="0" borderId="49" xfId="19" applyFont="1" applyBorder="1" applyAlignment="1" applyProtection="1">
      <alignment horizontal="left" vertical="center" wrapText="1"/>
      <protection locked="0"/>
    </xf>
    <xf numFmtId="0" fontId="8" fillId="0" borderId="28" xfId="19" applyFont="1" applyBorder="1" applyAlignment="1" applyProtection="1">
      <alignment horizontal="center" vertical="center" wrapText="1"/>
      <protection locked="0"/>
    </xf>
    <xf numFmtId="0" fontId="8" fillId="0" borderId="49" xfId="19" applyFont="1" applyBorder="1" applyAlignment="1" applyProtection="1">
      <alignment horizontal="center" vertical="center"/>
      <protection locked="0"/>
    </xf>
    <xf numFmtId="0" fontId="7" fillId="13" borderId="82" xfId="19" applyFont="1" applyFill="1" applyBorder="1" applyAlignment="1" applyProtection="1">
      <alignment vertical="center" wrapText="1"/>
      <protection locked="0"/>
    </xf>
    <xf numFmtId="0" fontId="56" fillId="0" borderId="12" xfId="19" applyBorder="1" applyAlignment="1" applyProtection="1">
      <alignment vertical="center" wrapText="1"/>
      <protection locked="0"/>
    </xf>
    <xf numFmtId="0" fontId="56" fillId="0" borderId="56" xfId="19" applyBorder="1" applyAlignment="1" applyProtection="1">
      <alignment vertical="center" wrapText="1"/>
      <protection locked="0"/>
    </xf>
    <xf numFmtId="0" fontId="7" fillId="13" borderId="82" xfId="19" applyFont="1" applyFill="1" applyBorder="1" applyAlignment="1" applyProtection="1">
      <alignment horizontal="left" vertical="center" wrapText="1"/>
      <protection locked="0"/>
    </xf>
    <xf numFmtId="0" fontId="7" fillId="13" borderId="56" xfId="19" applyFont="1" applyFill="1" applyBorder="1" applyAlignment="1" applyProtection="1">
      <alignment horizontal="left" vertical="center" wrapText="1"/>
      <protection locked="0"/>
    </xf>
    <xf numFmtId="0" fontId="7" fillId="13" borderId="83" xfId="19" applyFont="1" applyFill="1" applyBorder="1" applyAlignment="1" applyProtection="1">
      <alignment vertical="center" wrapText="1"/>
      <protection locked="0"/>
    </xf>
    <xf numFmtId="0" fontId="56" fillId="0" borderId="11" xfId="19" applyBorder="1" applyAlignment="1" applyProtection="1">
      <alignment vertical="center" wrapText="1"/>
      <protection locked="0"/>
    </xf>
    <xf numFmtId="0" fontId="56" fillId="0" borderId="84" xfId="19" applyBorder="1" applyAlignment="1" applyProtection="1">
      <alignment vertical="center" wrapText="1"/>
      <protection locked="0"/>
    </xf>
    <xf numFmtId="0" fontId="7" fillId="13" borderId="83" xfId="19" applyFont="1" applyFill="1" applyBorder="1" applyAlignment="1" applyProtection="1">
      <alignment horizontal="left" vertical="center" wrapText="1"/>
      <protection locked="0"/>
    </xf>
    <xf numFmtId="0" fontId="7" fillId="13" borderId="84" xfId="19" applyFont="1" applyFill="1" applyBorder="1" applyAlignment="1" applyProtection="1">
      <alignment horizontal="left" vertical="center" wrapText="1"/>
      <protection locked="0"/>
    </xf>
    <xf numFmtId="0" fontId="8" fillId="13" borderId="0" xfId="19" applyFont="1" applyFill="1" applyAlignment="1" applyProtection="1">
      <alignment vertical="top" wrapText="1"/>
      <protection locked="0"/>
    </xf>
    <xf numFmtId="0" fontId="56" fillId="13" borderId="0" xfId="19" applyFill="1" applyAlignment="1" applyProtection="1">
      <alignment vertical="top"/>
      <protection locked="0"/>
    </xf>
    <xf numFmtId="0" fontId="8" fillId="0" borderId="0" xfId="19" applyFont="1" applyAlignment="1" applyProtection="1">
      <alignment wrapText="1"/>
      <protection locked="0"/>
    </xf>
    <xf numFmtId="0" fontId="56" fillId="0" borderId="0" xfId="19" applyProtection="1">
      <protection locked="0"/>
    </xf>
    <xf numFmtId="0" fontId="7" fillId="13" borderId="9" xfId="19" applyFont="1" applyFill="1" applyBorder="1" applyAlignment="1" applyProtection="1">
      <alignment horizontal="left"/>
      <protection locked="0"/>
    </xf>
    <xf numFmtId="0" fontId="56" fillId="13" borderId="12" xfId="19" applyFill="1" applyBorder="1" applyAlignment="1" applyProtection="1">
      <alignment horizontal="left"/>
      <protection locked="0"/>
    </xf>
    <xf numFmtId="0" fontId="56" fillId="13" borderId="15" xfId="19" applyFill="1" applyBorder="1" applyAlignment="1" applyProtection="1">
      <alignment horizontal="left"/>
      <protection locked="0"/>
    </xf>
    <xf numFmtId="168" fontId="37" fillId="6" borderId="61" xfId="17" applyNumberFormat="1" applyFont="1" applyBorder="1" applyAlignment="1">
      <alignment horizontal="center" vertical="center"/>
    </xf>
    <xf numFmtId="168" fontId="37" fillId="7" borderId="61" xfId="18" applyNumberFormat="1" applyFont="1" applyBorder="1" applyAlignment="1">
      <alignment horizontal="center" vertical="center"/>
    </xf>
    <xf numFmtId="1" fontId="31" fillId="0" borderId="64" xfId="0" applyNumberFormat="1" applyFont="1" applyBorder="1" applyAlignment="1">
      <alignment horizontal="right"/>
    </xf>
    <xf numFmtId="1" fontId="31" fillId="0" borderId="63" xfId="0" applyNumberFormat="1" applyFont="1" applyBorder="1" applyAlignment="1">
      <alignment horizontal="right"/>
    </xf>
    <xf numFmtId="1" fontId="31" fillId="0" borderId="62" xfId="0" applyNumberFormat="1" applyFont="1" applyBorder="1" applyAlignment="1">
      <alignment horizontal="right"/>
    </xf>
    <xf numFmtId="1" fontId="0" fillId="0" borderId="64" xfId="0" applyNumberFormat="1" applyBorder="1" applyAlignment="1">
      <alignment horizontal="right"/>
    </xf>
    <xf numFmtId="1" fontId="0" fillId="0" borderId="63" xfId="0" applyNumberFormat="1" applyBorder="1" applyAlignment="1">
      <alignment horizontal="right"/>
    </xf>
    <xf numFmtId="1" fontId="0" fillId="0" borderId="62" xfId="0" applyNumberFormat="1" applyBorder="1" applyAlignment="1">
      <alignment horizontal="right"/>
    </xf>
    <xf numFmtId="168" fontId="28" fillId="7" borderId="65" xfId="18" applyNumberFormat="1" applyFont="1" applyBorder="1" applyAlignment="1">
      <alignment horizontal="center" vertical="center"/>
    </xf>
    <xf numFmtId="168" fontId="28" fillId="6" borderId="70" xfId="17" applyNumberFormat="1" applyFont="1" applyBorder="1" applyAlignment="1">
      <alignment horizontal="center" vertical="center"/>
    </xf>
    <xf numFmtId="168" fontId="28" fillId="6" borderId="69" xfId="17" applyNumberFormat="1" applyFont="1" applyBorder="1" applyAlignment="1">
      <alignment horizontal="center" vertical="center"/>
    </xf>
    <xf numFmtId="168" fontId="28" fillId="6" borderId="68" xfId="17" applyNumberFormat="1" applyFont="1" applyBorder="1" applyAlignment="1">
      <alignment horizontal="center" vertical="center"/>
    </xf>
    <xf numFmtId="168" fontId="37" fillId="7" borderId="64" xfId="18" applyNumberFormat="1" applyFont="1" applyBorder="1" applyAlignment="1">
      <alignment horizontal="center" vertical="center"/>
    </xf>
    <xf numFmtId="168" fontId="37" fillId="7" borderId="63" xfId="18" applyNumberFormat="1" applyFont="1" applyBorder="1" applyAlignment="1">
      <alignment horizontal="center" vertical="center"/>
    </xf>
    <xf numFmtId="168" fontId="37" fillId="7" borderId="62" xfId="18" applyNumberFormat="1" applyFont="1" applyBorder="1" applyAlignment="1">
      <alignment horizontal="center" vertical="center"/>
    </xf>
    <xf numFmtId="168" fontId="31" fillId="0" borderId="61" xfId="0" applyNumberFormat="1" applyFont="1" applyBorder="1" applyAlignment="1">
      <alignment horizontal="right" vertical="center"/>
    </xf>
    <xf numFmtId="168" fontId="31" fillId="0" borderId="61" xfId="0" applyNumberFormat="1" applyFont="1" applyBorder="1" applyAlignment="1">
      <alignment horizontal="right"/>
    </xf>
    <xf numFmtId="0" fontId="45" fillId="0" borderId="0" xfId="0" applyFont="1" applyAlignment="1">
      <alignment wrapText="1"/>
    </xf>
    <xf numFmtId="0" fontId="0" fillId="0" borderId="0" xfId="0"/>
    <xf numFmtId="0" fontId="49" fillId="0" borderId="0" xfId="0" applyFont="1" applyAlignment="1">
      <alignment horizontal="left" vertical="top"/>
    </xf>
  </cellXfs>
  <cellStyles count="23">
    <cellStyle name="60% - Accent1" xfId="17" builtinId="32"/>
    <cellStyle name="60% - Accent2" xfId="18" builtinId="36"/>
    <cellStyle name="Hyperlink" xfId="7" builtinId="8"/>
    <cellStyle name="Hyperlink 2" xfId="15" xr:uid="{8A85C6FC-BE5F-4187-B7F4-6B42BBF26462}"/>
    <cellStyle name="Hyperlink 3" xfId="20" xr:uid="{7D992535-7585-4FC9-905B-520C75B47911}"/>
    <cellStyle name="Komma 2" xfId="2" xr:uid="{00000000-0005-0000-0000-000001000000}"/>
    <cellStyle name="Komma 2 2" xfId="11" xr:uid="{7AD28EC3-7088-4E0E-9B64-0CFA48928277}"/>
    <cellStyle name="Komma 3" xfId="4" xr:uid="{00000000-0005-0000-0000-000002000000}"/>
    <cellStyle name="Komma 4" xfId="6" xr:uid="{00000000-0005-0000-0000-000003000000}"/>
    <cellStyle name="Procent" xfId="13" builtinId="5"/>
    <cellStyle name="Procent 2" xfId="12" xr:uid="{225EA15C-A41E-4505-AA73-7BE7B6CE388A}"/>
    <cellStyle name="Standaard" xfId="0" builtinId="0"/>
    <cellStyle name="Standaard 2" xfId="1" xr:uid="{00000000-0005-0000-0000-000005000000}"/>
    <cellStyle name="Standaard 2 2" xfId="8" xr:uid="{5AC09DE5-800D-4E67-8313-07B180E99233}"/>
    <cellStyle name="Standaard 3" xfId="3" xr:uid="{00000000-0005-0000-0000-000006000000}"/>
    <cellStyle name="Standaard 3 2" xfId="10" xr:uid="{74F7E66B-8BDD-402A-95FF-76526E327B3E}"/>
    <cellStyle name="Standaard 4" xfId="5" xr:uid="{00000000-0005-0000-0000-000007000000}"/>
    <cellStyle name="Standaard 5" xfId="9" xr:uid="{67DF9ECF-3CD3-4E6F-8AE2-5417B8B447B6}"/>
    <cellStyle name="Standaard 6" xfId="14" xr:uid="{DD2A4CD6-ACC5-44B6-86A2-3CA195721BD4}"/>
    <cellStyle name="Standaard 6 2" xfId="21" xr:uid="{0735D2B0-6A8B-4003-B272-7CD5F56EF351}"/>
    <cellStyle name="Standaard 6 2 2" xfId="22" xr:uid="{EB57B91C-D272-476E-BDF3-743F9B18867D}"/>
    <cellStyle name="Standaard 7" xfId="19" xr:uid="{74B73DD3-7733-4F15-A210-A563F13F4D8A}"/>
    <cellStyle name="Valuta" xfId="16" builtinId="4"/>
  </cellStyles>
  <dxfs count="7">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9" defaultPivotStyle="PivotStyleLight16"/>
  <colors>
    <mruColors>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28443</xdr:colOff>
      <xdr:row>60</xdr:row>
      <xdr:rowOff>47625</xdr:rowOff>
    </xdr:from>
    <xdr:to>
      <xdr:col>1</xdr:col>
      <xdr:colOff>34793</xdr:colOff>
      <xdr:row>70</xdr:row>
      <xdr:rowOff>53756</xdr:rowOff>
    </xdr:to>
    <xdr:pic>
      <xdr:nvPicPr>
        <xdr:cNvPr id="2" name="Afbeelding 1">
          <a:extLst>
            <a:ext uri="{FF2B5EF4-FFF2-40B4-BE49-F238E27FC236}">
              <a16:creationId xmlns:a16="http://schemas.microsoft.com/office/drawing/2014/main" id="{4B4FE2D6-6F4F-4FB2-A292-1F336370A3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95143" y="12811125"/>
          <a:ext cx="6350" cy="1705391"/>
        </a:xfrm>
        <a:prstGeom prst="rect">
          <a:avLst/>
        </a:prstGeom>
      </xdr:spPr>
    </xdr:pic>
    <xdr:clientData/>
  </xdr:twoCellAnchor>
  <xdr:twoCellAnchor editAs="oneCell">
    <xdr:from>
      <xdr:col>4</xdr:col>
      <xdr:colOff>0</xdr:colOff>
      <xdr:row>31</xdr:row>
      <xdr:rowOff>0</xdr:rowOff>
    </xdr:from>
    <xdr:to>
      <xdr:col>4</xdr:col>
      <xdr:colOff>15875</xdr:colOff>
      <xdr:row>38</xdr:row>
      <xdr:rowOff>135876</xdr:rowOff>
    </xdr:to>
    <xdr:pic>
      <xdr:nvPicPr>
        <xdr:cNvPr id="3" name="Afbeelding 2">
          <a:extLst>
            <a:ext uri="{FF2B5EF4-FFF2-40B4-BE49-F238E27FC236}">
              <a16:creationId xmlns:a16="http://schemas.microsoft.com/office/drawing/2014/main" id="{AF33B0A9-DF57-4466-A003-21B5E15169B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2717780" y="6278880"/>
          <a:ext cx="15875" cy="1339836"/>
        </a:xfrm>
        <a:prstGeom prst="rect">
          <a:avLst/>
        </a:prstGeom>
      </xdr:spPr>
    </xdr:pic>
    <xdr:clientData/>
  </xdr:twoCellAnchor>
  <xdr:twoCellAnchor editAs="oneCell">
    <xdr:from>
      <xdr:col>4</xdr:col>
      <xdr:colOff>0</xdr:colOff>
      <xdr:row>31</xdr:row>
      <xdr:rowOff>0</xdr:rowOff>
    </xdr:from>
    <xdr:to>
      <xdr:col>4</xdr:col>
      <xdr:colOff>15875</xdr:colOff>
      <xdr:row>35</xdr:row>
      <xdr:rowOff>90488</xdr:rowOff>
    </xdr:to>
    <xdr:pic>
      <xdr:nvPicPr>
        <xdr:cNvPr id="4" name="Afbeelding 3">
          <a:extLst>
            <a:ext uri="{FF2B5EF4-FFF2-40B4-BE49-F238E27FC236}">
              <a16:creationId xmlns:a16="http://schemas.microsoft.com/office/drawing/2014/main" id="{BA815537-2B5F-43CC-8E82-D48EACD084D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12717780" y="6278880"/>
          <a:ext cx="15875" cy="791528"/>
        </a:xfrm>
        <a:prstGeom prst="rect">
          <a:avLst/>
        </a:prstGeom>
      </xdr:spPr>
    </xdr:pic>
    <xdr:clientData/>
  </xdr:twoCellAnchor>
  <xdr:twoCellAnchor editAs="oneCell">
    <xdr:from>
      <xdr:col>4</xdr:col>
      <xdr:colOff>0</xdr:colOff>
      <xdr:row>0</xdr:row>
      <xdr:rowOff>0</xdr:rowOff>
    </xdr:from>
    <xdr:to>
      <xdr:col>4</xdr:col>
      <xdr:colOff>15875</xdr:colOff>
      <xdr:row>3</xdr:row>
      <xdr:rowOff>187960</xdr:rowOff>
    </xdr:to>
    <xdr:pic>
      <xdr:nvPicPr>
        <xdr:cNvPr id="5" name="Afbeelding 4" descr="logo-3_rgb_def-300x73">
          <a:extLst>
            <a:ext uri="{FF2B5EF4-FFF2-40B4-BE49-F238E27FC236}">
              <a16:creationId xmlns:a16="http://schemas.microsoft.com/office/drawing/2014/main" id="{2CD5B8EB-4A1A-4810-9AD1-D08E198AD34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717780" y="0"/>
          <a:ext cx="15875" cy="767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12</xdr:col>
      <xdr:colOff>333375</xdr:colOff>
      <xdr:row>0</xdr:row>
      <xdr:rowOff>85726</xdr:rowOff>
    </xdr:from>
    <xdr:ext cx="1459451" cy="354971"/>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15500" y="85726"/>
          <a:ext cx="1464542" cy="3553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12</xdr:col>
      <xdr:colOff>333375</xdr:colOff>
      <xdr:row>0</xdr:row>
      <xdr:rowOff>85726</xdr:rowOff>
    </xdr:from>
    <xdr:to>
      <xdr:col>13</xdr:col>
      <xdr:colOff>745076</xdr:colOff>
      <xdr:row>2</xdr:row>
      <xdr:rowOff>59697</xdr:rowOff>
    </xdr:to>
    <xdr:pic>
      <xdr:nvPicPr>
        <xdr:cNvPr id="2" name="Afbeelding 1">
          <a:extLst>
            <a:ext uri="{FF2B5EF4-FFF2-40B4-BE49-F238E27FC236}">
              <a16:creationId xmlns:a16="http://schemas.microsoft.com/office/drawing/2014/main" id="{78E6390E-F6E7-4CCE-B278-FF52FF80BE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5" y="85726"/>
          <a:ext cx="1470881" cy="3568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1334907</xdr:colOff>
      <xdr:row>1</xdr:row>
      <xdr:rowOff>17145</xdr:rowOff>
    </xdr:to>
    <xdr:pic>
      <xdr:nvPicPr>
        <xdr:cNvPr id="2" name="Afbeelding 1">
          <a:extLst>
            <a:ext uri="{FF2B5EF4-FFF2-40B4-BE49-F238E27FC236}">
              <a16:creationId xmlns:a16="http://schemas.microsoft.com/office/drawing/2014/main" id="{714A9DE3-81D1-4E3D-9535-ABE0C0545D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00550" y="0"/>
          <a:ext cx="1334907" cy="3238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28443</xdr:colOff>
      <xdr:row>26</xdr:row>
      <xdr:rowOff>47625</xdr:rowOff>
    </xdr:from>
    <xdr:to>
      <xdr:col>1</xdr:col>
      <xdr:colOff>28443</xdr:colOff>
      <xdr:row>36</xdr:row>
      <xdr:rowOff>126781</xdr:rowOff>
    </xdr:to>
    <xdr:pic>
      <xdr:nvPicPr>
        <xdr:cNvPr id="2" name="Afbeelding 1">
          <a:extLst>
            <a:ext uri="{FF2B5EF4-FFF2-40B4-BE49-F238E27FC236}">
              <a16:creationId xmlns:a16="http://schemas.microsoft.com/office/drawing/2014/main" id="{25821C44-490E-456D-B305-67685B04C3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85618" y="4010025"/>
          <a:ext cx="0" cy="1755556"/>
        </a:xfrm>
        <a:prstGeom prst="rect">
          <a:avLst/>
        </a:prstGeom>
      </xdr:spPr>
    </xdr:pic>
    <xdr:clientData/>
  </xdr:twoCellAnchor>
  <xdr:twoCellAnchor editAs="oneCell">
    <xdr:from>
      <xdr:col>6</xdr:col>
      <xdr:colOff>408821</xdr:colOff>
      <xdr:row>28</xdr:row>
      <xdr:rowOff>0</xdr:rowOff>
    </xdr:from>
    <xdr:to>
      <xdr:col>6</xdr:col>
      <xdr:colOff>408821</xdr:colOff>
      <xdr:row>36</xdr:row>
      <xdr:rowOff>27927</xdr:rowOff>
    </xdr:to>
    <xdr:pic>
      <xdr:nvPicPr>
        <xdr:cNvPr id="3" name="Afbeelding 2">
          <a:extLst>
            <a:ext uri="{FF2B5EF4-FFF2-40B4-BE49-F238E27FC236}">
              <a16:creationId xmlns:a16="http://schemas.microsoft.com/office/drawing/2014/main" id="{E6819273-BD59-4896-B811-BFB0EC39925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571121" y="4286250"/>
          <a:ext cx="0" cy="1380476"/>
        </a:xfrm>
        <a:prstGeom prst="rect">
          <a:avLst/>
        </a:prstGeom>
      </xdr:spPr>
    </xdr:pic>
    <xdr:clientData/>
  </xdr:twoCellAnchor>
  <xdr:twoCellAnchor editAs="oneCell">
    <xdr:from>
      <xdr:col>12</xdr:col>
      <xdr:colOff>124747</xdr:colOff>
      <xdr:row>28</xdr:row>
      <xdr:rowOff>0</xdr:rowOff>
    </xdr:from>
    <xdr:to>
      <xdr:col>12</xdr:col>
      <xdr:colOff>124747</xdr:colOff>
      <xdr:row>32</xdr:row>
      <xdr:rowOff>125413</xdr:rowOff>
    </xdr:to>
    <xdr:pic>
      <xdr:nvPicPr>
        <xdr:cNvPr id="4" name="Afbeelding 3">
          <a:extLst>
            <a:ext uri="{FF2B5EF4-FFF2-40B4-BE49-F238E27FC236}">
              <a16:creationId xmlns:a16="http://schemas.microsoft.com/office/drawing/2014/main" id="{A3E49FA3-244E-41B5-A0BB-82B7202BF1B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6773197" y="4286250"/>
          <a:ext cx="0" cy="801688"/>
        </a:xfrm>
        <a:prstGeom prst="rect">
          <a:avLst/>
        </a:prstGeom>
      </xdr:spPr>
    </xdr:pic>
    <xdr:clientData/>
  </xdr:twoCellAnchor>
  <xdr:twoCellAnchor editAs="oneCell">
    <xdr:from>
      <xdr:col>12</xdr:col>
      <xdr:colOff>28575</xdr:colOff>
      <xdr:row>0</xdr:row>
      <xdr:rowOff>0</xdr:rowOff>
    </xdr:from>
    <xdr:to>
      <xdr:col>12</xdr:col>
      <xdr:colOff>28575</xdr:colOff>
      <xdr:row>4</xdr:row>
      <xdr:rowOff>3810</xdr:rowOff>
    </xdr:to>
    <xdr:pic>
      <xdr:nvPicPr>
        <xdr:cNvPr id="5" name="Afbeelding 4" descr="logo-3_rgb_def-300x73">
          <a:extLst>
            <a:ext uri="{FF2B5EF4-FFF2-40B4-BE49-F238E27FC236}">
              <a16:creationId xmlns:a16="http://schemas.microsoft.com/office/drawing/2014/main" id="{24BAB2B5-CE04-4835-A413-A1040A82F63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677025" y="0"/>
          <a:ext cx="0" cy="746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Giese01\AppData\Local\Microsoft\Windows\INetCache\Content.Outlook\10FSC0EA\Kopie%20van%20Begroting%20AGVV%20VVH%20v0.5_LN.xlsx" TargetMode="External"/><Relationship Id="rId1" Type="http://schemas.openxmlformats.org/officeDocument/2006/relationships/externalLinkPath" Target="/Users/LGiese01/AppData/Local/Microsoft/Windows/INetCache/Content.Outlook/10FSC0EA/Kopie%20van%20Begroting%20AGVV%20VVH%20v0.5_L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elichting"/>
      <sheetName val="Deelnemersoverzicht"/>
      <sheetName val="Projectbegroting art25"/>
      <sheetName val="Projectbegroting art 26bis"/>
      <sheetName val="begr_onderzoeksorg"/>
      <sheetName val="Data"/>
      <sheetName val="Toelichting financieel model"/>
      <sheetName val="Winst- en verliesrekening"/>
      <sheetName val="Balans"/>
      <sheetName val="Liquiditeitsprognose"/>
      <sheetName val="exploitatiekosten"/>
    </sheetNames>
    <sheetDataSet>
      <sheetData sheetId="0"/>
      <sheetData sheetId="1"/>
      <sheetData sheetId="2"/>
      <sheetData sheetId="3"/>
      <sheetData sheetId="4"/>
      <sheetData sheetId="5">
        <row r="3">
          <cell r="J3" t="str">
            <v>NFU</v>
          </cell>
          <cell r="K3" t="str">
            <v>NFU</v>
          </cell>
          <cell r="L3" t="str">
            <v>Promovendi</v>
          </cell>
          <cell r="M3" t="str">
            <v>Promovendi</v>
          </cell>
        </row>
        <row r="4">
          <cell r="J4" t="str">
            <v>VSNU</v>
          </cell>
          <cell r="K4" t="str">
            <v>VSNU</v>
          </cell>
          <cell r="L4" t="str">
            <v>PostDoc</v>
          </cell>
          <cell r="M4" t="str">
            <v>Sr. Wetensch. Medewerker</v>
          </cell>
        </row>
        <row r="5">
          <cell r="L5" t="str">
            <v>(Arts)onderzoeker</v>
          </cell>
          <cell r="M5" t="str">
            <v>NWP MBO</v>
          </cell>
        </row>
        <row r="6">
          <cell r="L6" t="str">
            <v>NWP MBO</v>
          </cell>
          <cell r="M6" t="str">
            <v>NWP HBO</v>
          </cell>
        </row>
        <row r="7">
          <cell r="L7" t="str">
            <v>NWP HBO</v>
          </cell>
          <cell r="M7" t="str">
            <v>NWP Universitair</v>
          </cell>
        </row>
        <row r="8">
          <cell r="L8" t="str">
            <v>NWP Universitair</v>
          </cell>
        </row>
      </sheetData>
      <sheetData sheetId="6"/>
      <sheetData sheetId="7"/>
      <sheetData sheetId="8"/>
      <sheetData sheetId="9"/>
      <sheetData sheetId="1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39C2AF7-B193-4B7F-8383-9EA5FD8B94A6}" name="Tabel9" displayName="Tabel9" ref="K2:K4" totalsRowShown="0">
  <autoFilter ref="K2:K4" xr:uid="{839C2AF7-B193-4B7F-8383-9EA5FD8B94A6}"/>
  <tableColumns count="1">
    <tableColumn id="1" xr3:uid="{15A1DD8E-2541-408B-86E8-E5E9DCB7C3D9}" name="Tabel"/>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1EE4F4A-444D-4EB0-8C94-88AA46B99A26}" name="Tabel10" displayName="Tabel10" ref="L2:L8" totalsRowShown="0">
  <autoFilter ref="L2:L8" xr:uid="{71EE4F4A-444D-4EB0-8C94-88AA46B99A26}"/>
  <tableColumns count="1">
    <tableColumn id="1" xr3:uid="{7D6934C0-57A4-484C-B67B-B4F383A4AFFD}" name="NFU"/>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00BA2B-E78B-4FE2-AD84-4AF7EC0E2F10}" name="Tabel11" displayName="Tabel11" ref="M2:M7" totalsRowShown="0">
  <autoFilter ref="M2:M7" xr:uid="{9F00BA2B-E78B-4FE2-AD84-4AF7EC0E2F10}"/>
  <tableColumns count="1">
    <tableColumn id="1" xr3:uid="{FE11417F-67EA-4E7F-9DE7-559CF2437D30}" name="VSNU"/>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93A6BE4-495C-4504-A4FE-A2461B03059D}" name="Tabel12" displayName="Tabel12" ref="J2:J4" totalsRowShown="0">
  <autoFilter ref="J2:J4" xr:uid="{E93A6BE4-495C-4504-A4FE-A2461B03059D}"/>
  <tableColumns count="1">
    <tableColumn id="1" xr3:uid="{4FD5118F-A680-4CD5-A595-335CCFB36421}" name="Tabel2"/>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zonmw.nl/nl/subsidies/voorwaarden-en-financien/"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www.zonmw.nl/nl/subsidies/voorwaarden-en-financien/"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www.zonmw.nl/nl/subsidies/voorwaarden-en-financien/"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5" Type="http://schemas.openxmlformats.org/officeDocument/2006/relationships/table" Target="../tables/table4.xml"/><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09776-185E-42F5-A12C-5A86932DC53D}">
  <dimension ref="A1:Q268"/>
  <sheetViews>
    <sheetView tabSelected="1" workbookViewId="0">
      <selection activeCell="B108" sqref="B108"/>
    </sheetView>
  </sheetViews>
  <sheetFormatPr defaultColWidth="0" defaultRowHeight="13.25" customHeight="1" zeroHeight="1" x14ac:dyDescent="0.25"/>
  <cols>
    <col min="1" max="1" width="3.90625" style="431" customWidth="1"/>
    <col min="2" max="2" width="161.36328125" style="431" customWidth="1"/>
    <col min="3" max="3" width="8.6328125" style="431" customWidth="1"/>
    <col min="4" max="4" width="11.54296875" style="431" customWidth="1"/>
    <col min="5" max="7" width="8.6328125" style="431" customWidth="1"/>
    <col min="8" max="8" width="27.08984375" style="431" customWidth="1"/>
    <col min="9" max="17" width="0" style="431" hidden="1" customWidth="1"/>
    <col min="18" max="16384" width="8.6328125" style="431" hidden="1"/>
  </cols>
  <sheetData>
    <row r="1" spans="1:8" s="430" customFormat="1" ht="17.5" x14ac:dyDescent="0.35">
      <c r="A1" s="429" t="s">
        <v>399</v>
      </c>
    </row>
    <row r="2" spans="1:8" ht="12.5" x14ac:dyDescent="0.25"/>
    <row r="3" spans="1:8" s="433" customFormat="1" ht="15.5" x14ac:dyDescent="0.35">
      <c r="A3" s="432" t="s">
        <v>75</v>
      </c>
      <c r="B3" s="432" t="s">
        <v>76</v>
      </c>
      <c r="C3" s="432"/>
      <c r="D3" s="432"/>
      <c r="E3" s="431"/>
      <c r="F3" s="431"/>
      <c r="G3" s="431"/>
      <c r="H3" s="431"/>
    </row>
    <row r="4" spans="1:8" s="433" customFormat="1" ht="51" x14ac:dyDescent="0.35">
      <c r="A4" s="431"/>
      <c r="B4" s="434" t="s">
        <v>451</v>
      </c>
      <c r="C4" s="431"/>
      <c r="D4" s="431"/>
      <c r="E4" s="431"/>
      <c r="F4" s="431"/>
      <c r="G4" s="431"/>
      <c r="H4" s="431"/>
    </row>
    <row r="5" spans="1:8" s="433" customFormat="1" ht="15.5" x14ac:dyDescent="0.35">
      <c r="A5" s="431"/>
      <c r="B5" s="435" t="s">
        <v>452</v>
      </c>
      <c r="C5" s="431"/>
      <c r="D5" s="431"/>
      <c r="E5" s="431"/>
      <c r="F5" s="431"/>
      <c r="G5" s="431"/>
      <c r="H5" s="431"/>
    </row>
    <row r="6" spans="1:8" s="433" customFormat="1" ht="15.5" x14ac:dyDescent="0.35">
      <c r="A6" s="431"/>
      <c r="B6" s="431" t="s">
        <v>400</v>
      </c>
      <c r="C6" s="431"/>
      <c r="D6" s="431"/>
      <c r="E6" s="431"/>
      <c r="F6" s="431"/>
      <c r="G6" s="431"/>
      <c r="H6" s="431"/>
    </row>
    <row r="7" spans="1:8" s="433" customFormat="1" ht="15.5" x14ac:dyDescent="0.35">
      <c r="A7" s="431"/>
      <c r="B7" s="435" t="s">
        <v>427</v>
      </c>
      <c r="C7" s="431"/>
      <c r="D7" s="431"/>
      <c r="E7" s="431"/>
      <c r="F7" s="431"/>
      <c r="G7" s="431"/>
      <c r="H7" s="431"/>
    </row>
    <row r="8" spans="1:8" ht="12.5" x14ac:dyDescent="0.25">
      <c r="B8" s="431" t="s">
        <v>445</v>
      </c>
    </row>
    <row r="9" spans="1:8" ht="12.5" x14ac:dyDescent="0.25">
      <c r="B9" s="431" t="s">
        <v>444</v>
      </c>
    </row>
    <row r="10" spans="1:8" ht="12.5" x14ac:dyDescent="0.25"/>
    <row r="11" spans="1:8" s="433" customFormat="1" ht="15.5" x14ac:dyDescent="0.35">
      <c r="A11" s="432" t="s">
        <v>77</v>
      </c>
      <c r="B11" s="432" t="s">
        <v>446</v>
      </c>
      <c r="C11" s="432"/>
      <c r="D11" s="432"/>
      <c r="E11" s="431"/>
      <c r="F11" s="431"/>
      <c r="G11" s="431"/>
      <c r="H11" s="431"/>
    </row>
    <row r="12" spans="1:8" ht="12.5" x14ac:dyDescent="0.25">
      <c r="A12" s="431">
        <v>1</v>
      </c>
      <c r="B12" s="431" t="s">
        <v>95</v>
      </c>
    </row>
    <row r="13" spans="1:8" ht="12.5" x14ac:dyDescent="0.25"/>
    <row r="14" spans="1:8" ht="12.5" x14ac:dyDescent="0.25">
      <c r="A14" s="431">
        <v>2</v>
      </c>
      <c r="B14" s="436" t="s">
        <v>382</v>
      </c>
    </row>
    <row r="15" spans="1:8" ht="12.5" x14ac:dyDescent="0.25">
      <c r="B15" s="431" t="s">
        <v>383</v>
      </c>
    </row>
    <row r="16" spans="1:8" ht="12.5" x14ac:dyDescent="0.25"/>
    <row r="17" spans="1:8" ht="13" x14ac:dyDescent="0.3">
      <c r="B17" s="170" t="s">
        <v>401</v>
      </c>
      <c r="C17" s="170"/>
      <c r="D17" s="170"/>
    </row>
    <row r="18" spans="1:8" ht="12.5" x14ac:dyDescent="0.25">
      <c r="B18" s="436" t="s">
        <v>402</v>
      </c>
      <c r="C18" s="437"/>
      <c r="D18" s="438"/>
    </row>
    <row r="19" spans="1:8" ht="12.5" x14ac:dyDescent="0.25">
      <c r="B19" s="436" t="s">
        <v>403</v>
      </c>
      <c r="C19" s="437"/>
      <c r="D19" s="173"/>
    </row>
    <row r="20" spans="1:8" ht="12.5" x14ac:dyDescent="0.25">
      <c r="B20" s="436" t="s">
        <v>404</v>
      </c>
      <c r="C20" s="437"/>
      <c r="D20" s="436"/>
    </row>
    <row r="21" spans="1:8" ht="12.5" x14ac:dyDescent="0.25">
      <c r="B21" s="436"/>
      <c r="C21" s="437"/>
      <c r="D21" s="436"/>
    </row>
    <row r="22" spans="1:8" ht="14.5" x14ac:dyDescent="0.35">
      <c r="B22"/>
      <c r="D22"/>
    </row>
    <row r="23" spans="1:8" ht="13" x14ac:dyDescent="0.3">
      <c r="A23" s="431">
        <v>3</v>
      </c>
      <c r="B23" s="431" t="s">
        <v>99</v>
      </c>
    </row>
    <row r="24" spans="1:8" ht="13" x14ac:dyDescent="0.3">
      <c r="B24" s="431" t="s">
        <v>100</v>
      </c>
    </row>
    <row r="25" spans="1:8" ht="12.5" x14ac:dyDescent="0.25"/>
    <row r="26" spans="1:8" ht="12.5" x14ac:dyDescent="0.25">
      <c r="B26" s="431" t="s">
        <v>78</v>
      </c>
    </row>
    <row r="27" spans="1:8" ht="12.5" x14ac:dyDescent="0.25"/>
    <row r="28" spans="1:8" s="433" customFormat="1" ht="15.5" x14ac:dyDescent="0.35">
      <c r="A28" s="432" t="s">
        <v>79</v>
      </c>
      <c r="B28" s="432" t="s">
        <v>405</v>
      </c>
      <c r="C28" s="432"/>
      <c r="D28" s="432"/>
      <c r="E28" s="432"/>
      <c r="F28" s="432"/>
      <c r="G28" s="432"/>
      <c r="H28" s="432"/>
    </row>
    <row r="29" spans="1:8" s="433" customFormat="1" ht="15.5" x14ac:dyDescent="0.35">
      <c r="A29" s="431"/>
      <c r="B29" s="431"/>
      <c r="C29" s="431"/>
      <c r="D29" s="431"/>
      <c r="E29" s="431"/>
      <c r="F29" s="431"/>
      <c r="G29" s="431"/>
      <c r="H29" s="431"/>
    </row>
    <row r="30" spans="1:8" s="433" customFormat="1" ht="38" x14ac:dyDescent="0.35">
      <c r="A30" s="431"/>
      <c r="B30" s="428" t="s">
        <v>447</v>
      </c>
      <c r="C30" s="431"/>
      <c r="D30" s="431"/>
      <c r="E30" s="431"/>
      <c r="F30" s="431"/>
      <c r="G30" s="431"/>
      <c r="H30" s="431"/>
    </row>
    <row r="31" spans="1:8" ht="14.5" x14ac:dyDescent="0.35">
      <c r="B31"/>
    </row>
    <row r="32" spans="1:8" ht="15.5" x14ac:dyDescent="0.35">
      <c r="B32" s="439" t="s">
        <v>81</v>
      </c>
    </row>
    <row r="33" spans="1:2" ht="12.5" x14ac:dyDescent="0.25"/>
    <row r="34" spans="1:2" ht="12.5" x14ac:dyDescent="0.25">
      <c r="A34" s="431">
        <v>4</v>
      </c>
      <c r="B34" s="431" t="s">
        <v>104</v>
      </c>
    </row>
    <row r="35" spans="1:2" ht="12.5" x14ac:dyDescent="0.25">
      <c r="A35" s="431">
        <v>5</v>
      </c>
      <c r="B35" s="431" t="s">
        <v>105</v>
      </c>
    </row>
    <row r="36" spans="1:2" ht="12.5" x14ac:dyDescent="0.25">
      <c r="A36" s="431">
        <v>6</v>
      </c>
      <c r="B36" s="431" t="s">
        <v>106</v>
      </c>
    </row>
    <row r="37" spans="1:2" ht="12.5" x14ac:dyDescent="0.25">
      <c r="A37" s="431">
        <v>7</v>
      </c>
      <c r="B37" s="431" t="s">
        <v>107</v>
      </c>
    </row>
    <row r="38" spans="1:2" ht="12.5" x14ac:dyDescent="0.25"/>
    <row r="39" spans="1:2" ht="12.5" x14ac:dyDescent="0.25">
      <c r="B39" s="440" t="s">
        <v>406</v>
      </c>
    </row>
    <row r="40" spans="1:2" ht="13.25" customHeight="1" x14ac:dyDescent="0.25"/>
    <row r="41" spans="1:2" ht="13.25" customHeight="1" x14ac:dyDescent="0.25">
      <c r="B41" s="434" t="s">
        <v>24</v>
      </c>
    </row>
    <row r="42" spans="1:2" ht="25" x14ac:dyDescent="0.25">
      <c r="B42" s="434" t="s">
        <v>407</v>
      </c>
    </row>
    <row r="43" spans="1:2" ht="50" x14ac:dyDescent="0.25">
      <c r="B43" s="434" t="s">
        <v>408</v>
      </c>
    </row>
    <row r="44" spans="1:2" ht="13.25" customHeight="1" x14ac:dyDescent="0.25">
      <c r="B44" s="434"/>
    </row>
    <row r="45" spans="1:2" ht="24.9" customHeight="1" x14ac:dyDescent="0.25">
      <c r="B45" s="434" t="s">
        <v>409</v>
      </c>
    </row>
    <row r="46" spans="1:2" ht="13.25" customHeight="1" x14ac:dyDescent="0.25">
      <c r="B46" s="434"/>
    </row>
    <row r="47" spans="1:2" ht="27.9" customHeight="1" x14ac:dyDescent="0.25">
      <c r="B47" s="434" t="s">
        <v>410</v>
      </c>
    </row>
    <row r="48" spans="1:2" ht="13.25" customHeight="1" x14ac:dyDescent="0.25">
      <c r="B48" s="434"/>
    </row>
    <row r="49" spans="1:16" ht="29.4" customHeight="1" x14ac:dyDescent="0.25">
      <c r="B49" s="434" t="s">
        <v>411</v>
      </c>
    </row>
    <row r="50" spans="1:16" ht="13.25" customHeight="1" x14ac:dyDescent="0.25">
      <c r="B50" s="434"/>
    </row>
    <row r="51" spans="1:16" ht="38.15" customHeight="1" x14ac:dyDescent="0.25">
      <c r="B51" s="434" t="s">
        <v>412</v>
      </c>
    </row>
    <row r="52" spans="1:16" ht="12.5" x14ac:dyDescent="0.25"/>
    <row r="53" spans="1:16" s="433" customFormat="1" ht="15.5" x14ac:dyDescent="0.35">
      <c r="A53" s="432" t="s">
        <v>82</v>
      </c>
      <c r="B53" s="432" t="s">
        <v>448</v>
      </c>
      <c r="C53" s="432"/>
      <c r="D53" s="432"/>
      <c r="E53" s="432"/>
      <c r="F53" s="432"/>
      <c r="G53" s="432"/>
      <c r="H53" s="432"/>
      <c r="I53" s="432"/>
      <c r="J53" s="432"/>
      <c r="K53" s="432"/>
      <c r="L53" s="432"/>
      <c r="M53" s="432"/>
      <c r="N53" s="432"/>
      <c r="O53" s="432"/>
      <c r="P53" s="432"/>
    </row>
    <row r="54" spans="1:16" ht="12.5" x14ac:dyDescent="0.25"/>
    <row r="55" spans="1:16" s="433" customFormat="1" ht="15.5" x14ac:dyDescent="0.35">
      <c r="A55" s="432" t="s">
        <v>83</v>
      </c>
      <c r="B55" s="432" t="s">
        <v>98</v>
      </c>
      <c r="C55" s="432"/>
      <c r="D55" s="432"/>
      <c r="E55" s="432"/>
      <c r="F55" s="432"/>
      <c r="G55" s="432"/>
      <c r="H55" s="432"/>
    </row>
    <row r="56" spans="1:16" ht="12.5" x14ac:dyDescent="0.25"/>
    <row r="57" spans="1:16" ht="15.5" x14ac:dyDescent="0.35">
      <c r="B57" s="439" t="s">
        <v>449</v>
      </c>
    </row>
    <row r="58" spans="1:16" ht="12.5" x14ac:dyDescent="0.25"/>
    <row r="59" spans="1:16" ht="12.5" x14ac:dyDescent="0.25">
      <c r="A59" s="431">
        <v>8</v>
      </c>
      <c r="B59" s="431" t="s">
        <v>80</v>
      </c>
    </row>
    <row r="60" spans="1:16" ht="12.5" x14ac:dyDescent="0.25">
      <c r="A60" s="431">
        <v>9</v>
      </c>
      <c r="B60" s="431" t="s">
        <v>96</v>
      </c>
    </row>
    <row r="61" spans="1:16" ht="12.5" x14ac:dyDescent="0.25">
      <c r="B61" s="431" t="s">
        <v>97</v>
      </c>
    </row>
    <row r="62" spans="1:16" ht="12.5" x14ac:dyDescent="0.25">
      <c r="A62" s="431">
        <v>10</v>
      </c>
      <c r="B62" s="431" t="s">
        <v>450</v>
      </c>
    </row>
    <row r="63" spans="1:16" ht="12.5" x14ac:dyDescent="0.25"/>
    <row r="64" spans="1:16" s="433" customFormat="1" ht="15.5" x14ac:dyDescent="0.35">
      <c r="A64" s="432" t="s">
        <v>84</v>
      </c>
      <c r="B64" s="432" t="s">
        <v>25</v>
      </c>
      <c r="C64" s="432"/>
      <c r="D64" s="432"/>
      <c r="E64" s="432"/>
      <c r="F64" s="432"/>
      <c r="G64" s="432"/>
      <c r="H64" s="432"/>
    </row>
    <row r="65" spans="1:8" ht="12.5" x14ac:dyDescent="0.25"/>
    <row r="66" spans="1:8" ht="12.5" x14ac:dyDescent="0.25">
      <c r="A66" s="431">
        <v>11</v>
      </c>
      <c r="B66" s="431" t="s">
        <v>101</v>
      </c>
    </row>
    <row r="67" spans="1:8" ht="12.5" x14ac:dyDescent="0.25">
      <c r="A67" s="431">
        <v>12</v>
      </c>
      <c r="B67" s="431" t="s">
        <v>102</v>
      </c>
    </row>
    <row r="68" spans="1:8" ht="12.5" x14ac:dyDescent="0.25">
      <c r="A68" s="431">
        <v>13</v>
      </c>
      <c r="B68" s="431" t="s">
        <v>103</v>
      </c>
    </row>
    <row r="69" spans="1:8" ht="12.5" x14ac:dyDescent="0.25"/>
    <row r="70" spans="1:8" ht="12.5" x14ac:dyDescent="0.25">
      <c r="B70" s="440" t="s">
        <v>413</v>
      </c>
    </row>
    <row r="71" spans="1:8" ht="37.5" x14ac:dyDescent="0.25">
      <c r="B71" s="434" t="s">
        <v>414</v>
      </c>
    </row>
    <row r="72" spans="1:8" ht="12.5" x14ac:dyDescent="0.25"/>
    <row r="73" spans="1:8" s="433" customFormat="1" ht="15.5" x14ac:dyDescent="0.35">
      <c r="A73" s="432" t="s">
        <v>111</v>
      </c>
      <c r="B73" s="432" t="s">
        <v>108</v>
      </c>
      <c r="C73" s="432"/>
      <c r="D73" s="432"/>
      <c r="E73" s="432"/>
      <c r="F73" s="432"/>
      <c r="G73" s="432"/>
      <c r="H73" s="432"/>
    </row>
    <row r="74" spans="1:8" ht="12.5" x14ac:dyDescent="0.25"/>
    <row r="75" spans="1:8" ht="12.5" x14ac:dyDescent="0.25">
      <c r="A75" s="431">
        <v>14</v>
      </c>
      <c r="B75" s="431" t="s">
        <v>101</v>
      </c>
    </row>
    <row r="76" spans="1:8" ht="12.5" x14ac:dyDescent="0.25">
      <c r="A76" s="431">
        <v>15</v>
      </c>
      <c r="B76" s="431" t="s">
        <v>109</v>
      </c>
    </row>
    <row r="77" spans="1:8" ht="12.5" x14ac:dyDescent="0.25">
      <c r="A77" s="431">
        <v>16</v>
      </c>
      <c r="B77" s="431" t="s">
        <v>110</v>
      </c>
    </row>
    <row r="78" spans="1:8" ht="12.5" x14ac:dyDescent="0.25">
      <c r="A78" s="431">
        <v>17</v>
      </c>
      <c r="B78" s="431" t="s">
        <v>103</v>
      </c>
    </row>
    <row r="79" spans="1:8" ht="12.5" x14ac:dyDescent="0.25"/>
    <row r="80" spans="1:8" ht="12.5" x14ac:dyDescent="0.25">
      <c r="B80" s="440" t="s">
        <v>415</v>
      </c>
    </row>
    <row r="81" spans="1:8" ht="37.5" x14ac:dyDescent="0.25">
      <c r="B81" s="434" t="s">
        <v>416</v>
      </c>
    </row>
    <row r="82" spans="1:8" customFormat="1" ht="14.5" x14ac:dyDescent="0.35">
      <c r="B82" s="173" t="s">
        <v>417</v>
      </c>
    </row>
    <row r="83" spans="1:8" customFormat="1" ht="15.5" x14ac:dyDescent="0.35">
      <c r="B83" s="436" t="s">
        <v>27</v>
      </c>
    </row>
    <row r="84" spans="1:8" customFormat="1" ht="15.5" x14ac:dyDescent="0.35">
      <c r="B84" s="436" t="s">
        <v>28</v>
      </c>
    </row>
    <row r="85" spans="1:8" customFormat="1" ht="15.5" x14ac:dyDescent="0.35">
      <c r="A85" s="431"/>
      <c r="B85" s="431" t="s">
        <v>29</v>
      </c>
    </row>
    <row r="86" spans="1:8" customFormat="1" ht="15.5" x14ac:dyDescent="0.35">
      <c r="A86" s="431"/>
      <c r="B86" s="431" t="s">
        <v>30</v>
      </c>
    </row>
    <row r="87" spans="1:8" customFormat="1" ht="14.5" x14ac:dyDescent="0.35">
      <c r="B87" s="173" t="s">
        <v>418</v>
      </c>
    </row>
    <row r="88" spans="1:8" customFormat="1" ht="14.5" x14ac:dyDescent="0.35">
      <c r="B88" s="436" t="s">
        <v>31</v>
      </c>
    </row>
    <row r="89" spans="1:8" ht="12.5" x14ac:dyDescent="0.25"/>
    <row r="90" spans="1:8" s="433" customFormat="1" ht="15.5" x14ac:dyDescent="0.35">
      <c r="A90" s="432" t="s">
        <v>112</v>
      </c>
      <c r="B90" s="432" t="s">
        <v>26</v>
      </c>
      <c r="C90" s="432"/>
      <c r="D90" s="432"/>
      <c r="E90" s="432"/>
      <c r="F90" s="432"/>
      <c r="G90" s="432"/>
      <c r="H90" s="432"/>
    </row>
    <row r="91" spans="1:8" s="430" customFormat="1" ht="17.5" x14ac:dyDescent="0.35"/>
    <row r="92" spans="1:8" ht="12.5" x14ac:dyDescent="0.25">
      <c r="A92" s="431">
        <v>18</v>
      </c>
      <c r="B92" s="431" t="s">
        <v>101</v>
      </c>
    </row>
    <row r="93" spans="1:8" ht="12.5" x14ac:dyDescent="0.25">
      <c r="A93" s="431">
        <v>19</v>
      </c>
      <c r="B93" s="431" t="s">
        <v>102</v>
      </c>
    </row>
    <row r="94" spans="1:8" ht="12.5" x14ac:dyDescent="0.25">
      <c r="A94" s="431">
        <v>20</v>
      </c>
      <c r="B94" s="431" t="s">
        <v>103</v>
      </c>
    </row>
    <row r="95" spans="1:8" ht="12.5" x14ac:dyDescent="0.25"/>
    <row r="96" spans="1:8" ht="12.5" x14ac:dyDescent="0.25">
      <c r="B96" s="440" t="s">
        <v>419</v>
      </c>
    </row>
    <row r="97" spans="1:8" ht="37.5" x14ac:dyDescent="0.25">
      <c r="B97" s="434" t="s">
        <v>420</v>
      </c>
    </row>
    <row r="98" spans="1:8" ht="12.5" x14ac:dyDescent="0.25"/>
    <row r="99" spans="1:8" s="433" customFormat="1" ht="15.5" x14ac:dyDescent="0.35">
      <c r="A99" s="432" t="s">
        <v>113</v>
      </c>
      <c r="B99" s="432" t="s">
        <v>87</v>
      </c>
      <c r="C99" s="432"/>
      <c r="D99" s="432"/>
      <c r="E99" s="432"/>
      <c r="F99" s="432"/>
      <c r="G99" s="432"/>
      <c r="H99" s="432"/>
    </row>
    <row r="100" spans="1:8" s="430" customFormat="1" ht="17.5" x14ac:dyDescent="0.35"/>
    <row r="101" spans="1:8" ht="12.5" x14ac:dyDescent="0.25">
      <c r="A101" s="431">
        <v>21</v>
      </c>
      <c r="B101" s="431" t="s">
        <v>101</v>
      </c>
    </row>
    <row r="102" spans="1:8" ht="12.5" x14ac:dyDescent="0.25">
      <c r="A102" s="431">
        <v>22</v>
      </c>
      <c r="B102" s="431" t="s">
        <v>115</v>
      </c>
    </row>
    <row r="103" spans="1:8" ht="12.5" x14ac:dyDescent="0.25">
      <c r="A103" s="431">
        <v>23</v>
      </c>
      <c r="B103" s="431" t="s">
        <v>103</v>
      </c>
    </row>
    <row r="104" spans="1:8" ht="12.5" x14ac:dyDescent="0.25"/>
    <row r="105" spans="1:8" ht="12.5" x14ac:dyDescent="0.25">
      <c r="B105" s="440" t="s">
        <v>421</v>
      </c>
    </row>
    <row r="106" spans="1:8" ht="25" x14ac:dyDescent="0.25">
      <c r="B106" s="434" t="s">
        <v>32</v>
      </c>
    </row>
    <row r="107" spans="1:8" ht="12.5" x14ac:dyDescent="0.25"/>
    <row r="108" spans="1:8" ht="25" x14ac:dyDescent="0.25">
      <c r="B108" s="434" t="s">
        <v>422</v>
      </c>
    </row>
    <row r="109" spans="1:8" ht="12.5" x14ac:dyDescent="0.25"/>
    <row r="110" spans="1:8" s="433" customFormat="1" ht="15.5" x14ac:dyDescent="0.35">
      <c r="A110" s="432" t="s">
        <v>85</v>
      </c>
      <c r="B110" s="432" t="s">
        <v>114</v>
      </c>
      <c r="C110" s="432"/>
      <c r="D110" s="432"/>
      <c r="E110" s="432"/>
      <c r="F110" s="432"/>
      <c r="G110" s="432"/>
      <c r="H110" s="432"/>
    </row>
    <row r="111" spans="1:8" s="430" customFormat="1" ht="17.5" x14ac:dyDescent="0.35"/>
    <row r="112" spans="1:8" ht="12.5" x14ac:dyDescent="0.25">
      <c r="A112" s="431">
        <v>24</v>
      </c>
      <c r="B112" s="431" t="s">
        <v>116</v>
      </c>
    </row>
    <row r="113" spans="1:8" ht="12.5" x14ac:dyDescent="0.25">
      <c r="A113" s="431">
        <v>25</v>
      </c>
      <c r="B113" s="431" t="s">
        <v>115</v>
      </c>
    </row>
    <row r="114" spans="1:8" ht="12.5" x14ac:dyDescent="0.25"/>
    <row r="115" spans="1:8" s="433" customFormat="1" ht="15.5" x14ac:dyDescent="0.35">
      <c r="A115" s="432" t="s">
        <v>86</v>
      </c>
      <c r="B115" s="432" t="s">
        <v>89</v>
      </c>
      <c r="C115" s="432"/>
      <c r="D115" s="432"/>
      <c r="E115" s="432"/>
      <c r="F115" s="432"/>
      <c r="G115" s="432"/>
      <c r="H115" s="432"/>
    </row>
    <row r="116" spans="1:8" ht="12.5" x14ac:dyDescent="0.25"/>
    <row r="117" spans="1:8" ht="12.5" x14ac:dyDescent="0.25">
      <c r="A117" s="431">
        <v>26</v>
      </c>
      <c r="B117" s="431" t="s">
        <v>90</v>
      </c>
    </row>
    <row r="118" spans="1:8" ht="12.5" x14ac:dyDescent="0.25"/>
    <row r="119" spans="1:8" s="433" customFormat="1" ht="15.5" x14ac:dyDescent="0.35">
      <c r="A119" s="432" t="s">
        <v>88</v>
      </c>
      <c r="B119" s="432" t="s">
        <v>91</v>
      </c>
      <c r="C119" s="432"/>
      <c r="D119" s="432"/>
      <c r="E119" s="432"/>
      <c r="F119" s="432"/>
      <c r="G119" s="432"/>
      <c r="H119" s="432"/>
    </row>
    <row r="120" spans="1:8" ht="12.5" x14ac:dyDescent="0.25"/>
    <row r="121" spans="1:8" ht="12.5" x14ac:dyDescent="0.25">
      <c r="A121" s="431">
        <v>27</v>
      </c>
      <c r="B121" s="431" t="s">
        <v>423</v>
      </c>
    </row>
    <row r="122" spans="1:8" ht="12.5" x14ac:dyDescent="0.25">
      <c r="B122" s="431" t="s">
        <v>425</v>
      </c>
    </row>
    <row r="123" spans="1:8" ht="12.5" x14ac:dyDescent="0.25">
      <c r="A123" s="431">
        <v>28</v>
      </c>
      <c r="B123" s="431" t="s">
        <v>92</v>
      </c>
    </row>
    <row r="124" spans="1:8" ht="12.5" x14ac:dyDescent="0.25"/>
    <row r="125" spans="1:8" s="433" customFormat="1" ht="15.5" x14ac:dyDescent="0.35">
      <c r="A125" s="432" t="s">
        <v>384</v>
      </c>
      <c r="B125" s="432" t="s">
        <v>93</v>
      </c>
      <c r="C125" s="432"/>
      <c r="D125" s="432"/>
      <c r="E125" s="432"/>
      <c r="F125" s="432"/>
      <c r="G125" s="432"/>
      <c r="H125" s="432"/>
    </row>
    <row r="126" spans="1:8" ht="12.5" x14ac:dyDescent="0.25"/>
    <row r="127" spans="1:8" ht="12.5" x14ac:dyDescent="0.25">
      <c r="A127" s="431">
        <v>29</v>
      </c>
      <c r="B127" s="431" t="s">
        <v>94</v>
      </c>
    </row>
    <row r="128" spans="1:8" ht="12.5" x14ac:dyDescent="0.25"/>
    <row r="129" spans="1:2" ht="12.5" x14ac:dyDescent="0.25"/>
    <row r="130" spans="1:2" ht="12.5" x14ac:dyDescent="0.25"/>
    <row r="131" spans="1:2" ht="13" x14ac:dyDescent="0.3">
      <c r="A131" s="441"/>
      <c r="B131" s="441"/>
    </row>
    <row r="132" spans="1:2" ht="12.5" x14ac:dyDescent="0.25"/>
    <row r="133" spans="1:2" ht="13.25" customHeight="1" x14ac:dyDescent="0.25"/>
    <row r="134" spans="1:2" ht="13.25" customHeight="1" x14ac:dyDescent="0.25"/>
    <row r="135" spans="1:2" ht="13.25" customHeight="1" x14ac:dyDescent="0.25"/>
    <row r="136" spans="1:2" ht="13.25" customHeight="1" x14ac:dyDescent="0.25"/>
    <row r="137" spans="1:2" ht="13.25" customHeight="1" x14ac:dyDescent="0.25"/>
    <row r="138" spans="1:2" ht="13.25" customHeight="1" x14ac:dyDescent="0.25"/>
    <row r="139" spans="1:2" ht="13.25" customHeight="1" x14ac:dyDescent="0.25"/>
    <row r="140" spans="1:2" ht="13.25" customHeight="1" x14ac:dyDescent="0.25"/>
    <row r="141" spans="1:2" ht="13.25" customHeight="1" x14ac:dyDescent="0.25"/>
    <row r="142" spans="1:2" ht="13.25" customHeight="1" x14ac:dyDescent="0.25"/>
    <row r="143" spans="1:2" ht="13.25" customHeight="1" x14ac:dyDescent="0.25"/>
    <row r="144" spans="1:2" ht="13.25" customHeight="1" x14ac:dyDescent="0.25"/>
    <row r="145" ht="13.25" customHeight="1" x14ac:dyDescent="0.25"/>
    <row r="146" ht="13.25" customHeight="1" x14ac:dyDescent="0.25"/>
    <row r="147" ht="13.25" customHeight="1" x14ac:dyDescent="0.25"/>
    <row r="148" ht="13.25" customHeight="1" x14ac:dyDescent="0.25"/>
    <row r="149" ht="13.25" customHeight="1" x14ac:dyDescent="0.25"/>
    <row r="150" ht="13.25" customHeight="1" x14ac:dyDescent="0.25"/>
    <row r="151" ht="13.25" customHeight="1" x14ac:dyDescent="0.25"/>
    <row r="152" ht="13.25" customHeight="1" x14ac:dyDescent="0.25"/>
    <row r="153" ht="13.25" customHeight="1" x14ac:dyDescent="0.25"/>
    <row r="154" ht="13.25" customHeight="1" x14ac:dyDescent="0.25"/>
    <row r="155" ht="13.25" customHeight="1" x14ac:dyDescent="0.25"/>
    <row r="156" ht="13.25" customHeight="1" x14ac:dyDescent="0.25"/>
    <row r="157" ht="13.25" customHeight="1" x14ac:dyDescent="0.25"/>
    <row r="158" ht="13.25" customHeight="1" x14ac:dyDescent="0.25"/>
    <row r="159" ht="13.25" customHeight="1" x14ac:dyDescent="0.25"/>
    <row r="160" ht="13.25" customHeight="1" x14ac:dyDescent="0.25"/>
    <row r="161" ht="13.25" customHeight="1" x14ac:dyDescent="0.25"/>
    <row r="162" ht="13.25" customHeight="1" x14ac:dyDescent="0.25"/>
    <row r="163" ht="13.25" customHeight="1" x14ac:dyDescent="0.25"/>
    <row r="164" ht="13.25" customHeight="1" x14ac:dyDescent="0.25"/>
    <row r="165" ht="13.25" customHeight="1" x14ac:dyDescent="0.25"/>
    <row r="166" ht="13.25" customHeight="1" x14ac:dyDescent="0.25"/>
    <row r="167" ht="13.25" customHeight="1" x14ac:dyDescent="0.25"/>
    <row r="168" ht="13.25" customHeight="1" x14ac:dyDescent="0.25"/>
    <row r="169" ht="13.25" customHeight="1" x14ac:dyDescent="0.25"/>
    <row r="170" ht="13.25" customHeight="1" x14ac:dyDescent="0.25"/>
    <row r="171" ht="13.25" customHeight="1" x14ac:dyDescent="0.25"/>
    <row r="172" ht="13.25" customHeight="1" x14ac:dyDescent="0.25"/>
    <row r="173" ht="13.25" customHeight="1" x14ac:dyDescent="0.25"/>
    <row r="174" ht="13.25" customHeight="1" x14ac:dyDescent="0.25"/>
    <row r="175" ht="13.25" customHeight="1" x14ac:dyDescent="0.25"/>
    <row r="176" ht="13.25" customHeight="1" x14ac:dyDescent="0.25"/>
    <row r="177" ht="13.25" customHeight="1" x14ac:dyDescent="0.25"/>
    <row r="178" ht="13.25" customHeight="1" x14ac:dyDescent="0.25"/>
    <row r="179" ht="13.25" customHeight="1" x14ac:dyDescent="0.25"/>
    <row r="180" ht="13.25" customHeight="1" x14ac:dyDescent="0.25"/>
    <row r="181" ht="13.25" customHeight="1" x14ac:dyDescent="0.25"/>
    <row r="182" ht="13.25" customHeight="1" x14ac:dyDescent="0.25"/>
    <row r="183" ht="13.25" customHeight="1" x14ac:dyDescent="0.25"/>
    <row r="184" ht="13.25" customHeight="1" x14ac:dyDescent="0.25"/>
    <row r="185" ht="13.25" customHeight="1" x14ac:dyDescent="0.25"/>
    <row r="186" ht="13.25" customHeight="1" x14ac:dyDescent="0.25"/>
    <row r="187" ht="13.25" customHeight="1" x14ac:dyDescent="0.25"/>
    <row r="188" ht="13.25" customHeight="1" x14ac:dyDescent="0.25"/>
    <row r="189" ht="13.25" customHeight="1" x14ac:dyDescent="0.25"/>
    <row r="190" ht="13.25" customHeight="1" x14ac:dyDescent="0.25"/>
    <row r="191" ht="13.25" customHeight="1" x14ac:dyDescent="0.25"/>
    <row r="192" ht="13.25" customHeight="1" x14ac:dyDescent="0.25"/>
    <row r="193" ht="13.25" customHeight="1" x14ac:dyDescent="0.25"/>
    <row r="194" ht="13.25" customHeight="1" x14ac:dyDescent="0.25"/>
    <row r="195" ht="13.25" customHeight="1" x14ac:dyDescent="0.25"/>
    <row r="196" ht="13.25" customHeight="1" x14ac:dyDescent="0.25"/>
    <row r="197" ht="13.25" customHeight="1" x14ac:dyDescent="0.25"/>
    <row r="198" ht="13.25" customHeight="1" x14ac:dyDescent="0.25"/>
    <row r="199" ht="13.25" customHeight="1" x14ac:dyDescent="0.25"/>
    <row r="200" ht="13.25" customHeight="1" x14ac:dyDescent="0.25"/>
    <row r="201" ht="13.25" customHeight="1" x14ac:dyDescent="0.25"/>
    <row r="202" ht="13.25" customHeight="1" x14ac:dyDescent="0.25"/>
    <row r="203" ht="13.25" customHeight="1" x14ac:dyDescent="0.25"/>
    <row r="204" ht="13.25" customHeight="1" x14ac:dyDescent="0.25"/>
    <row r="205" ht="13.25" customHeight="1" x14ac:dyDescent="0.25"/>
    <row r="206" ht="13.25" customHeight="1" x14ac:dyDescent="0.25"/>
    <row r="207" ht="13.25" customHeight="1" x14ac:dyDescent="0.25"/>
    <row r="208" ht="13.25" customHeight="1" x14ac:dyDescent="0.25"/>
    <row r="209" ht="13.25" customHeight="1" x14ac:dyDescent="0.25"/>
    <row r="210" ht="13.25" customHeight="1" x14ac:dyDescent="0.25"/>
    <row r="211" ht="13.25" customHeight="1" x14ac:dyDescent="0.25"/>
    <row r="212" ht="13.25" customHeight="1" x14ac:dyDescent="0.25"/>
    <row r="213" ht="13.25" customHeight="1" x14ac:dyDescent="0.25"/>
    <row r="214" ht="13.25" customHeight="1" x14ac:dyDescent="0.25"/>
    <row r="215" ht="13.25" customHeight="1" x14ac:dyDescent="0.25"/>
    <row r="216" ht="13.25" customHeight="1" x14ac:dyDescent="0.25"/>
    <row r="217" ht="13.25" customHeight="1" x14ac:dyDescent="0.25"/>
    <row r="218" ht="13.25" customHeight="1" x14ac:dyDescent="0.25"/>
    <row r="219" ht="13.25" customHeight="1" x14ac:dyDescent="0.25"/>
    <row r="220" ht="13.25" customHeight="1" x14ac:dyDescent="0.25"/>
    <row r="221" ht="13.25" customHeight="1" x14ac:dyDescent="0.25"/>
    <row r="222" ht="13.25" customHeight="1" x14ac:dyDescent="0.25"/>
    <row r="223" ht="13.25" customHeight="1" x14ac:dyDescent="0.25"/>
    <row r="224" ht="13.25" customHeight="1" x14ac:dyDescent="0.25"/>
    <row r="225" ht="13.25" customHeight="1" x14ac:dyDescent="0.25"/>
    <row r="226" ht="13.25" customHeight="1" x14ac:dyDescent="0.25"/>
    <row r="227" ht="13.25" customHeight="1" x14ac:dyDescent="0.25"/>
    <row r="228" ht="13.25" customHeight="1" x14ac:dyDescent="0.25"/>
    <row r="229" ht="13.25" customHeight="1" x14ac:dyDescent="0.25"/>
    <row r="230" ht="13.25" customHeight="1" x14ac:dyDescent="0.25"/>
    <row r="231" ht="13.25" customHeight="1" x14ac:dyDescent="0.25"/>
    <row r="232" ht="13.25" customHeight="1" x14ac:dyDescent="0.25"/>
    <row r="233" ht="13.25" customHeight="1" x14ac:dyDescent="0.25"/>
    <row r="234" ht="13.25" customHeight="1" x14ac:dyDescent="0.25"/>
    <row r="235" ht="13.25" customHeight="1" x14ac:dyDescent="0.25"/>
    <row r="236" ht="13.25" customHeight="1" x14ac:dyDescent="0.25"/>
    <row r="237" ht="13.25" customHeight="1" x14ac:dyDescent="0.25"/>
    <row r="238" ht="13.25" customHeight="1" x14ac:dyDescent="0.25"/>
    <row r="239" ht="13.25" customHeight="1" x14ac:dyDescent="0.25"/>
    <row r="240" ht="13.25" customHeight="1" x14ac:dyDescent="0.25"/>
    <row r="241" ht="13.25" customHeight="1" x14ac:dyDescent="0.25"/>
    <row r="242" ht="13.25" customHeight="1" x14ac:dyDescent="0.25"/>
    <row r="243" ht="13.25" customHeight="1" x14ac:dyDescent="0.25"/>
    <row r="244" ht="13.25" customHeight="1" x14ac:dyDescent="0.25"/>
    <row r="245" ht="13.25" customHeight="1" x14ac:dyDescent="0.25"/>
    <row r="246" ht="13.25" customHeight="1" x14ac:dyDescent="0.25"/>
    <row r="247" ht="13.25" customHeight="1" x14ac:dyDescent="0.25"/>
    <row r="248" ht="13.25" customHeight="1" x14ac:dyDescent="0.25"/>
    <row r="249" ht="13.25" customHeight="1" x14ac:dyDescent="0.25"/>
    <row r="250" ht="13.25" customHeight="1" x14ac:dyDescent="0.25"/>
    <row r="251" ht="13.25" customHeight="1" x14ac:dyDescent="0.25"/>
    <row r="252" ht="13.25" customHeight="1" x14ac:dyDescent="0.25"/>
    <row r="253" ht="13.25" customHeight="1" x14ac:dyDescent="0.25"/>
    <row r="254" ht="13.25" customHeight="1" x14ac:dyDescent="0.25"/>
    <row r="255" ht="13.25" customHeight="1" x14ac:dyDescent="0.25"/>
    <row r="256" ht="13.25" customHeight="1" x14ac:dyDescent="0.25"/>
    <row r="257" ht="13.25" customHeight="1" x14ac:dyDescent="0.25"/>
    <row r="258" ht="13.25" customHeight="1" x14ac:dyDescent="0.25"/>
    <row r="259" ht="13.25" customHeight="1" x14ac:dyDescent="0.25"/>
    <row r="260" ht="13.25" customHeight="1" x14ac:dyDescent="0.25"/>
    <row r="261" ht="13.25" customHeight="1" x14ac:dyDescent="0.25"/>
    <row r="262" ht="13.25" customHeight="1" x14ac:dyDescent="0.25"/>
    <row r="263" ht="13.25" customHeight="1" x14ac:dyDescent="0.25"/>
    <row r="264" ht="13.25" customHeight="1" x14ac:dyDescent="0.25"/>
    <row r="265" ht="13.25" customHeight="1" x14ac:dyDescent="0.25"/>
    <row r="266" ht="13.25" customHeight="1" x14ac:dyDescent="0.25"/>
    <row r="267" ht="13.25" customHeight="1" x14ac:dyDescent="0.25"/>
    <row r="268" ht="13.25" customHeight="1" x14ac:dyDescent="0.25"/>
  </sheetData>
  <sheetProtection algorithmName="SHA-512" hashValue="FPncpIEvKTNSW3bvV+AZdertslLRoAeuzGvkqDrWKWQnQlNiJxD4sn/i7NcEeA5lh80gLSxid8RcI13GFDLq8A==" saltValue="P5w56muTjuax9d6PNtf9cA=="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CF23A-5418-4FF5-934D-8BF3BC85A0C0}">
  <sheetPr>
    <pageSetUpPr fitToPage="1"/>
  </sheetPr>
  <dimension ref="A1:AJ45"/>
  <sheetViews>
    <sheetView showGridLines="0" zoomScale="90" zoomScaleNormal="90" workbookViewId="0">
      <pane xSplit="2" ySplit="4" topLeftCell="C17" activePane="bottomRight" state="frozen"/>
      <selection activeCell="G31" sqref="G31"/>
      <selection pane="topRight" activeCell="G31" sqref="G31"/>
      <selection pane="bottomLeft" activeCell="G31" sqref="G31"/>
      <selection pane="bottomRight" activeCell="G31" sqref="G31"/>
    </sheetView>
  </sheetViews>
  <sheetFormatPr defaultColWidth="8.6328125" defaultRowHeight="14.5" x14ac:dyDescent="0.35"/>
  <cols>
    <col min="1" max="1" width="4.6328125" style="111" customWidth="1"/>
    <col min="2" max="2" width="49.453125" style="111" customWidth="1"/>
    <col min="3" max="3" width="8.453125" style="111" customWidth="1"/>
    <col min="4" max="27" width="8.6328125" style="111"/>
    <col min="28" max="28" width="8.6328125" style="111" customWidth="1"/>
    <col min="29" max="34" width="12.6328125" style="111" customWidth="1"/>
    <col min="35" max="16384" width="8.6328125" style="111"/>
  </cols>
  <sheetData>
    <row r="1" spans="2:36" ht="15" customHeight="1" x14ac:dyDescent="0.35">
      <c r="D1" s="146"/>
    </row>
    <row r="2" spans="2:36" ht="15.5" x14ac:dyDescent="0.35">
      <c r="B2" s="145" t="s">
        <v>279</v>
      </c>
      <c r="C2" s="144"/>
      <c r="D2" s="693" t="s">
        <v>184</v>
      </c>
      <c r="E2" s="693"/>
      <c r="F2" s="693"/>
      <c r="G2" s="693"/>
      <c r="H2" s="693"/>
      <c r="I2" s="693"/>
      <c r="J2" s="693"/>
      <c r="K2" s="693"/>
      <c r="L2" s="693"/>
      <c r="M2" s="693"/>
      <c r="N2" s="693"/>
      <c r="O2" s="693"/>
      <c r="P2" s="693"/>
      <c r="Q2" s="693"/>
      <c r="R2" s="693"/>
      <c r="S2" s="693"/>
      <c r="T2" s="693"/>
      <c r="U2" s="693"/>
      <c r="V2" s="693"/>
      <c r="W2" s="693"/>
      <c r="X2" s="693"/>
      <c r="Y2" s="693"/>
      <c r="Z2" s="693"/>
      <c r="AA2" s="693"/>
      <c r="AB2" s="693"/>
      <c r="AC2" s="705" t="s">
        <v>183</v>
      </c>
      <c r="AD2" s="706"/>
      <c r="AE2" s="706"/>
      <c r="AF2" s="706"/>
      <c r="AG2" s="706"/>
      <c r="AH2" s="706"/>
      <c r="AI2" s="707"/>
    </row>
    <row r="3" spans="2:36" s="82" customFormat="1" x14ac:dyDescent="0.35">
      <c r="B3" s="53" t="s">
        <v>182</v>
      </c>
      <c r="C3" s="83"/>
    </row>
    <row r="4" spans="2:36" s="75" customFormat="1" x14ac:dyDescent="0.35">
      <c r="C4" s="143" t="s">
        <v>181</v>
      </c>
      <c r="D4" s="708" t="s">
        <v>180</v>
      </c>
      <c r="E4" s="708"/>
      <c r="F4" s="708"/>
      <c r="G4" s="708"/>
      <c r="H4" s="129"/>
      <c r="J4" s="709" t="s">
        <v>179</v>
      </c>
      <c r="K4" s="709"/>
      <c r="L4" s="709"/>
      <c r="M4" s="709"/>
      <c r="N4" s="68"/>
      <c r="O4" s="65"/>
      <c r="P4" s="708" t="s">
        <v>178</v>
      </c>
      <c r="Q4" s="708"/>
      <c r="R4" s="708"/>
      <c r="S4" s="708"/>
      <c r="T4" s="129"/>
      <c r="U4" s="68"/>
      <c r="V4" s="708" t="s">
        <v>177</v>
      </c>
      <c r="W4" s="708"/>
      <c r="X4" s="708"/>
      <c r="Y4" s="708"/>
      <c r="Z4" s="129"/>
      <c r="AA4" s="68"/>
      <c r="AB4" s="65" t="s">
        <v>160</v>
      </c>
      <c r="AC4" s="68"/>
      <c r="AD4" s="65"/>
      <c r="AE4" s="65"/>
      <c r="AF4" s="65"/>
      <c r="AG4" s="68"/>
      <c r="AH4" s="65"/>
    </row>
    <row r="5" spans="2:36" x14ac:dyDescent="0.35">
      <c r="C5" s="58"/>
      <c r="D5" s="118" t="s">
        <v>278</v>
      </c>
      <c r="E5" s="118" t="s">
        <v>277</v>
      </c>
      <c r="F5" s="118" t="s">
        <v>276</v>
      </c>
      <c r="G5" s="118" t="s">
        <v>275</v>
      </c>
      <c r="H5" s="118" t="s">
        <v>7</v>
      </c>
      <c r="I5" s="142"/>
      <c r="J5" s="118" t="s">
        <v>278</v>
      </c>
      <c r="K5" s="118" t="s">
        <v>277</v>
      </c>
      <c r="L5" s="118" t="s">
        <v>276</v>
      </c>
      <c r="M5" s="118" t="s">
        <v>275</v>
      </c>
      <c r="N5" s="118" t="s">
        <v>7</v>
      </c>
      <c r="O5" s="132"/>
      <c r="P5" s="118" t="s">
        <v>278</v>
      </c>
      <c r="Q5" s="118" t="s">
        <v>277</v>
      </c>
      <c r="R5" s="118" t="s">
        <v>276</v>
      </c>
      <c r="S5" s="118" t="s">
        <v>275</v>
      </c>
      <c r="T5" s="118" t="s">
        <v>7</v>
      </c>
      <c r="U5" s="132"/>
      <c r="V5" s="118" t="s">
        <v>278</v>
      </c>
      <c r="W5" s="118" t="s">
        <v>277</v>
      </c>
      <c r="X5" s="118" t="s">
        <v>276</v>
      </c>
      <c r="Y5" s="118" t="s">
        <v>275</v>
      </c>
      <c r="Z5" s="118" t="s">
        <v>7</v>
      </c>
      <c r="AA5" s="132"/>
      <c r="AB5" s="132"/>
      <c r="AC5" s="118" t="s">
        <v>159</v>
      </c>
      <c r="AD5" s="118" t="s">
        <v>274</v>
      </c>
      <c r="AE5" s="118" t="s">
        <v>157</v>
      </c>
      <c r="AF5" s="118" t="s">
        <v>156</v>
      </c>
      <c r="AG5" s="118" t="s">
        <v>155</v>
      </c>
      <c r="AH5" s="118" t="s">
        <v>154</v>
      </c>
      <c r="AI5" s="141" t="s">
        <v>7</v>
      </c>
      <c r="AJ5" s="54"/>
    </row>
    <row r="6" spans="2:36" x14ac:dyDescent="0.35">
      <c r="B6" s="111" t="s">
        <v>273</v>
      </c>
      <c r="C6" s="118">
        <f>'Winst- en verliesrekening'!C33</f>
        <v>0</v>
      </c>
      <c r="D6" s="118">
        <f>'Winst- en verliesrekening'!D33</f>
        <v>0</v>
      </c>
      <c r="E6" s="118">
        <f>'Winst- en verliesrekening'!E33</f>
        <v>0</v>
      </c>
      <c r="F6" s="118">
        <f>'Winst- en verliesrekening'!F33</f>
        <v>0</v>
      </c>
      <c r="G6" s="118">
        <f>'Winst- en verliesrekening'!G33</f>
        <v>0</v>
      </c>
      <c r="H6" s="118">
        <f>SUM(D6:G6)</f>
        <v>0</v>
      </c>
      <c r="I6" s="133"/>
      <c r="J6" s="118">
        <f>'Winst- en verliesrekening'!J33</f>
        <v>0</v>
      </c>
      <c r="K6" s="118">
        <f>'Winst- en verliesrekening'!K33</f>
        <v>0</v>
      </c>
      <c r="L6" s="118">
        <f>'Winst- en verliesrekening'!L33</f>
        <v>0</v>
      </c>
      <c r="M6" s="118">
        <f>'Winst- en verliesrekening'!M33</f>
        <v>0</v>
      </c>
      <c r="N6" s="118">
        <f>SUM(J6:M6)</f>
        <v>0</v>
      </c>
      <c r="O6" s="133"/>
      <c r="P6" s="118">
        <f>'Winst- en verliesrekening'!P33</f>
        <v>0</v>
      </c>
      <c r="Q6" s="118">
        <f>'Winst- en verliesrekening'!Q33</f>
        <v>0</v>
      </c>
      <c r="R6" s="118">
        <f>'Winst- en verliesrekening'!R33</f>
        <v>0</v>
      </c>
      <c r="S6" s="118">
        <f>'Winst- en verliesrekening'!S33</f>
        <v>0</v>
      </c>
      <c r="T6" s="118">
        <f>SUM(P6:S6)</f>
        <v>0</v>
      </c>
      <c r="U6" s="133"/>
      <c r="V6" s="118">
        <f>'Winst- en verliesrekening'!V33</f>
        <v>0</v>
      </c>
      <c r="W6" s="118">
        <f>'Winst- en verliesrekening'!W33</f>
        <v>0</v>
      </c>
      <c r="X6" s="118">
        <f>'Winst- en verliesrekening'!X33</f>
        <v>0</v>
      </c>
      <c r="Y6" s="118">
        <f>'Winst- en verliesrekening'!Y33</f>
        <v>0</v>
      </c>
      <c r="Z6" s="118">
        <f>SUM(V6:Y6)</f>
        <v>0</v>
      </c>
      <c r="AA6" s="133"/>
      <c r="AB6" s="118">
        <f>Z6+T6+N6+H6</f>
        <v>0</v>
      </c>
      <c r="AC6" s="118">
        <f>'Winst- en verliesrekening'!AC33</f>
        <v>0</v>
      </c>
      <c r="AD6" s="118">
        <f>'Winst- en verliesrekening'!AD33</f>
        <v>0</v>
      </c>
      <c r="AE6" s="118">
        <f>'Winst- en verliesrekening'!AE33</f>
        <v>0</v>
      </c>
      <c r="AF6" s="118">
        <f>'Winst- en verliesrekening'!AF33</f>
        <v>0</v>
      </c>
      <c r="AG6" s="118">
        <f>'Winst- en verliesrekening'!AG33</f>
        <v>0</v>
      </c>
      <c r="AH6" s="118">
        <f>'Winst- en verliesrekening'!AH33</f>
        <v>0</v>
      </c>
      <c r="AI6" s="131">
        <f>SUM(AC6:AH6)</f>
        <v>0</v>
      </c>
      <c r="AJ6" s="54"/>
    </row>
    <row r="7" spans="2:36" s="137" customFormat="1" x14ac:dyDescent="0.35">
      <c r="B7" s="137" t="s">
        <v>120</v>
      </c>
      <c r="C7" s="118">
        <f>'Winst- en verliesrekening'!C47</f>
        <v>0</v>
      </c>
      <c r="D7" s="118">
        <f>'Winst- en verliesrekening'!D47</f>
        <v>0</v>
      </c>
      <c r="E7" s="118">
        <f>'Winst- en verliesrekening'!E47</f>
        <v>0</v>
      </c>
      <c r="F7" s="118">
        <f>'Winst- en verliesrekening'!F47</f>
        <v>0</v>
      </c>
      <c r="G7" s="118">
        <f>'Winst- en verliesrekening'!G47</f>
        <v>0</v>
      </c>
      <c r="H7" s="118">
        <f>SUM(D7:G7)</f>
        <v>0</v>
      </c>
      <c r="I7" s="118"/>
      <c r="J7" s="118">
        <f>'Winst- en verliesrekening'!J47</f>
        <v>0</v>
      </c>
      <c r="K7" s="118">
        <f>'Winst- en verliesrekening'!K47</f>
        <v>0</v>
      </c>
      <c r="L7" s="118">
        <f>'Winst- en verliesrekening'!L47</f>
        <v>0</v>
      </c>
      <c r="M7" s="118">
        <f>'Winst- en verliesrekening'!M47</f>
        <v>0</v>
      </c>
      <c r="N7" s="118">
        <f>SUM(J7:M7)</f>
        <v>0</v>
      </c>
      <c r="O7" s="118"/>
      <c r="P7" s="118">
        <f>'Winst- en verliesrekening'!P47</f>
        <v>0</v>
      </c>
      <c r="Q7" s="118">
        <f>'Winst- en verliesrekening'!Q47</f>
        <v>0</v>
      </c>
      <c r="R7" s="118">
        <f>'Winst- en verliesrekening'!R47</f>
        <v>0</v>
      </c>
      <c r="S7" s="118">
        <f>'Winst- en verliesrekening'!S47</f>
        <v>0</v>
      </c>
      <c r="T7" s="118">
        <f>SUM(P7:S7)</f>
        <v>0</v>
      </c>
      <c r="U7" s="118"/>
      <c r="V7" s="118">
        <f>'Winst- en verliesrekening'!V47</f>
        <v>0</v>
      </c>
      <c r="W7" s="118">
        <f>'Winst- en verliesrekening'!W47</f>
        <v>0</v>
      </c>
      <c r="X7" s="118">
        <f>'Winst- en verliesrekening'!X47</f>
        <v>0</v>
      </c>
      <c r="Y7" s="118">
        <f>'Winst- en verliesrekening'!Y47</f>
        <v>0</v>
      </c>
      <c r="Z7" s="118">
        <f>SUM(V7:Y7)</f>
        <v>0</v>
      </c>
      <c r="AA7" s="118"/>
      <c r="AB7" s="118">
        <f>Z7+T7+N7+H7</f>
        <v>0</v>
      </c>
      <c r="AC7" s="118">
        <f>'Winst- en verliesrekening'!AC47</f>
        <v>0</v>
      </c>
      <c r="AD7" s="118">
        <f>'Winst- en verliesrekening'!AD47</f>
        <v>0</v>
      </c>
      <c r="AE7" s="118">
        <f>'Winst- en verliesrekening'!AE47</f>
        <v>0</v>
      </c>
      <c r="AF7" s="118">
        <f>'Winst- en verliesrekening'!AF47</f>
        <v>0</v>
      </c>
      <c r="AG7" s="118">
        <f>'Winst- en verliesrekening'!AG47</f>
        <v>0</v>
      </c>
      <c r="AH7" s="118">
        <f>'Winst- en verliesrekening'!AH47</f>
        <v>0</v>
      </c>
      <c r="AI7" s="118">
        <f>SUM(AC7:AH7)</f>
        <v>0</v>
      </c>
      <c r="AJ7" s="138"/>
    </row>
    <row r="8" spans="2:36" x14ac:dyDescent="0.35">
      <c r="B8" s="111" t="s">
        <v>272</v>
      </c>
      <c r="C8" s="118">
        <f>+C6-C7</f>
        <v>0</v>
      </c>
      <c r="D8" s="118">
        <f>+D6-D7</f>
        <v>0</v>
      </c>
      <c r="E8" s="118">
        <f>+E6-E7</f>
        <v>0</v>
      </c>
      <c r="F8" s="118">
        <f>+F6-F7</f>
        <v>0</v>
      </c>
      <c r="G8" s="118">
        <f>+G6-G7</f>
        <v>0</v>
      </c>
      <c r="H8" s="118">
        <f>SUM(D8:G8)</f>
        <v>0</v>
      </c>
      <c r="I8" s="133"/>
      <c r="J8" s="118">
        <f>+J6-J7</f>
        <v>0</v>
      </c>
      <c r="K8" s="118">
        <f>+K6-K7</f>
        <v>0</v>
      </c>
      <c r="L8" s="118">
        <f>+L6-L7</f>
        <v>0</v>
      </c>
      <c r="M8" s="118">
        <f>+M6-M7</f>
        <v>0</v>
      </c>
      <c r="N8" s="118">
        <f>SUM(J8:M8)</f>
        <v>0</v>
      </c>
      <c r="O8" s="133"/>
      <c r="P8" s="118">
        <f>+P6-P7</f>
        <v>0</v>
      </c>
      <c r="Q8" s="118">
        <f>+Q6-Q7</f>
        <v>0</v>
      </c>
      <c r="R8" s="118">
        <f>+R6-R7</f>
        <v>0</v>
      </c>
      <c r="S8" s="118">
        <f>+S6-S7</f>
        <v>0</v>
      </c>
      <c r="T8" s="118">
        <f>SUM(P8:S8)</f>
        <v>0</v>
      </c>
      <c r="U8" s="133"/>
      <c r="V8" s="118">
        <f>+V6-V7</f>
        <v>0</v>
      </c>
      <c r="W8" s="118">
        <f>+W6-W7</f>
        <v>0</v>
      </c>
      <c r="X8" s="118">
        <f>+X6-X7</f>
        <v>0</v>
      </c>
      <c r="Y8" s="118">
        <f>+Y6-Y7</f>
        <v>0</v>
      </c>
      <c r="Z8" s="118">
        <f>SUM(V8:Y8)</f>
        <v>0</v>
      </c>
      <c r="AA8" s="133"/>
      <c r="AB8" s="118">
        <f>AB6-AB7</f>
        <v>0</v>
      </c>
      <c r="AC8" s="118">
        <f t="shared" ref="AC8:AH8" si="0">+AC6-AC7</f>
        <v>0</v>
      </c>
      <c r="AD8" s="118">
        <f t="shared" si="0"/>
        <v>0</v>
      </c>
      <c r="AE8" s="118">
        <f t="shared" si="0"/>
        <v>0</v>
      </c>
      <c r="AF8" s="118">
        <f t="shared" si="0"/>
        <v>0</v>
      </c>
      <c r="AG8" s="118">
        <f t="shared" si="0"/>
        <v>0</v>
      </c>
      <c r="AH8" s="118">
        <f t="shared" si="0"/>
        <v>0</v>
      </c>
      <c r="AI8" s="131">
        <f>SUM(AC8:AH8)</f>
        <v>0</v>
      </c>
      <c r="AJ8" s="54"/>
    </row>
    <row r="9" spans="2:36" x14ac:dyDescent="0.35">
      <c r="C9" s="58"/>
      <c r="D9" s="118"/>
      <c r="E9" s="118"/>
      <c r="F9" s="118"/>
      <c r="G9" s="118"/>
      <c r="H9" s="118"/>
      <c r="I9" s="133"/>
      <c r="J9" s="118"/>
      <c r="K9" s="118"/>
      <c r="L9" s="118"/>
      <c r="M9" s="118"/>
      <c r="N9" s="118"/>
      <c r="O9" s="133"/>
      <c r="P9" s="118"/>
      <c r="Q9" s="118"/>
      <c r="R9" s="118"/>
      <c r="S9" s="118"/>
      <c r="T9" s="118"/>
      <c r="U9" s="133"/>
      <c r="V9" s="118"/>
      <c r="W9" s="118"/>
      <c r="X9" s="118"/>
      <c r="Y9" s="118"/>
      <c r="Z9" s="118"/>
      <c r="AA9" s="133"/>
      <c r="AB9" s="118"/>
      <c r="AC9" s="118"/>
      <c r="AD9" s="118"/>
      <c r="AE9" s="118"/>
      <c r="AF9" s="118"/>
      <c r="AG9" s="118"/>
      <c r="AH9" s="118"/>
      <c r="AI9" s="131"/>
      <c r="AJ9" s="54"/>
    </row>
    <row r="10" spans="2:36" x14ac:dyDescent="0.35">
      <c r="B10" s="111" t="s">
        <v>271</v>
      </c>
      <c r="C10" s="134">
        <v>0</v>
      </c>
      <c r="D10" s="134">
        <v>0</v>
      </c>
      <c r="E10" s="134">
        <v>0</v>
      </c>
      <c r="F10" s="134">
        <v>0</v>
      </c>
      <c r="G10" s="134">
        <v>0</v>
      </c>
      <c r="H10" s="118">
        <f>SUM(D10:G10)</f>
        <v>0</v>
      </c>
      <c r="I10" s="133"/>
      <c r="J10" s="134">
        <v>0</v>
      </c>
      <c r="K10" s="134">
        <v>0</v>
      </c>
      <c r="L10" s="134">
        <v>0</v>
      </c>
      <c r="M10" s="134">
        <v>0</v>
      </c>
      <c r="N10" s="118">
        <f>SUM(J10:M10)</f>
        <v>0</v>
      </c>
      <c r="O10" s="133"/>
      <c r="P10" s="134">
        <v>0</v>
      </c>
      <c r="Q10" s="134">
        <v>0</v>
      </c>
      <c r="R10" s="134">
        <v>0</v>
      </c>
      <c r="S10" s="134">
        <v>0</v>
      </c>
      <c r="T10" s="118">
        <f>SUM(P10:S10)</f>
        <v>0</v>
      </c>
      <c r="U10" s="133"/>
      <c r="V10" s="134">
        <v>0</v>
      </c>
      <c r="W10" s="134">
        <v>0</v>
      </c>
      <c r="X10" s="134">
        <v>0</v>
      </c>
      <c r="Y10" s="134">
        <v>0</v>
      </c>
      <c r="Z10" s="118">
        <f>SUM(V10:Y10)</f>
        <v>0</v>
      </c>
      <c r="AA10" s="133"/>
      <c r="AB10" s="118">
        <f>Z10+T10+N10+H10</f>
        <v>0</v>
      </c>
      <c r="AC10" s="118">
        <f>Balans!H82</f>
        <v>0</v>
      </c>
      <c r="AD10" s="118">
        <f>Balans!I82</f>
        <v>0</v>
      </c>
      <c r="AE10" s="118">
        <f>Balans!J82</f>
        <v>0</v>
      </c>
      <c r="AF10" s="118">
        <f>Balans!K82</f>
        <v>0</v>
      </c>
      <c r="AG10" s="118">
        <f>Balans!L82</f>
        <v>0</v>
      </c>
      <c r="AH10" s="118">
        <f>Balans!M82</f>
        <v>0</v>
      </c>
      <c r="AI10" s="131">
        <f>SUM(AC10:AH10)</f>
        <v>0</v>
      </c>
      <c r="AJ10" s="54"/>
    </row>
    <row r="11" spans="2:36" x14ac:dyDescent="0.35">
      <c r="B11" s="111" t="s">
        <v>270</v>
      </c>
      <c r="C11" s="134">
        <v>0</v>
      </c>
      <c r="D11" s="134">
        <v>0</v>
      </c>
      <c r="E11" s="134">
        <v>0</v>
      </c>
      <c r="F11" s="134">
        <v>0</v>
      </c>
      <c r="G11" s="134">
        <v>0</v>
      </c>
      <c r="H11" s="118">
        <f>SUM(D11:G11)</f>
        <v>0</v>
      </c>
      <c r="I11" s="133"/>
      <c r="J11" s="134">
        <v>0</v>
      </c>
      <c r="K11" s="134">
        <v>0</v>
      </c>
      <c r="L11" s="134">
        <v>0</v>
      </c>
      <c r="M11" s="134">
        <v>0</v>
      </c>
      <c r="N11" s="118">
        <f>SUM(J11:M11)</f>
        <v>0</v>
      </c>
      <c r="O11" s="133"/>
      <c r="P11" s="134">
        <v>0</v>
      </c>
      <c r="Q11" s="134">
        <v>0</v>
      </c>
      <c r="R11" s="134">
        <v>0</v>
      </c>
      <c r="S11" s="134">
        <v>0</v>
      </c>
      <c r="T11" s="118">
        <f>SUM(P11:S11)</f>
        <v>0</v>
      </c>
      <c r="U11" s="133"/>
      <c r="V11" s="134">
        <v>0</v>
      </c>
      <c r="W11" s="134">
        <v>0</v>
      </c>
      <c r="X11" s="134">
        <v>0</v>
      </c>
      <c r="Y11" s="134">
        <v>0</v>
      </c>
      <c r="Z11" s="118">
        <f>SUM(V11:Y11)</f>
        <v>0</v>
      </c>
      <c r="AA11" s="133"/>
      <c r="AB11" s="118">
        <f>Z11+T11+N11+H11</f>
        <v>0</v>
      </c>
      <c r="AC11" s="118">
        <f>-Balans!G48+Balans!H48</f>
        <v>0</v>
      </c>
      <c r="AD11" s="118">
        <f>-Balans!H48+Balans!I48</f>
        <v>0</v>
      </c>
      <c r="AE11" s="118">
        <f>-Balans!I48+Balans!J48</f>
        <v>0</v>
      </c>
      <c r="AF11" s="118">
        <f>-Balans!J48+Balans!K48</f>
        <v>0</v>
      </c>
      <c r="AG11" s="118">
        <f>-Balans!K48+Balans!L48</f>
        <v>0</v>
      </c>
      <c r="AH11" s="118">
        <f>-Balans!L48+Balans!M48</f>
        <v>0</v>
      </c>
      <c r="AI11" s="131">
        <f>SUM(AC11:AH11)</f>
        <v>0</v>
      </c>
      <c r="AJ11" s="54"/>
    </row>
    <row r="12" spans="2:36" x14ac:dyDescent="0.35">
      <c r="B12" s="111" t="s">
        <v>269</v>
      </c>
      <c r="C12" s="118">
        <f>+C10+C8+C11</f>
        <v>0</v>
      </c>
      <c r="D12" s="118">
        <f>+D10+D8+D11</f>
        <v>0</v>
      </c>
      <c r="E12" s="118">
        <f>+E10+E8+E11</f>
        <v>0</v>
      </c>
      <c r="F12" s="118">
        <f>+F10+F8+F11</f>
        <v>0</v>
      </c>
      <c r="G12" s="118">
        <f>+G10+G8+G11</f>
        <v>0</v>
      </c>
      <c r="H12" s="118">
        <f>SUM(D12:G12)</f>
        <v>0</v>
      </c>
      <c r="I12" s="133"/>
      <c r="J12" s="118">
        <f>+J10+J8+J11</f>
        <v>0</v>
      </c>
      <c r="K12" s="118">
        <f>+K10+K8+K11</f>
        <v>0</v>
      </c>
      <c r="L12" s="118">
        <f>+L10+L8+L11</f>
        <v>0</v>
      </c>
      <c r="M12" s="118">
        <f>+M10+M8+M11</f>
        <v>0</v>
      </c>
      <c r="N12" s="118">
        <f>SUM(J12:M12)</f>
        <v>0</v>
      </c>
      <c r="O12" s="133"/>
      <c r="P12" s="118">
        <f>+P10+P8+P11</f>
        <v>0</v>
      </c>
      <c r="Q12" s="118">
        <f>+Q10+Q8+Q11</f>
        <v>0</v>
      </c>
      <c r="R12" s="118">
        <f>+R10+R8+R11</f>
        <v>0</v>
      </c>
      <c r="S12" s="118">
        <f>+S10+S8+S11</f>
        <v>0</v>
      </c>
      <c r="T12" s="118">
        <f>SUM(P12:S12)</f>
        <v>0</v>
      </c>
      <c r="U12" s="133"/>
      <c r="V12" s="118">
        <f>+V10+V8+V11</f>
        <v>0</v>
      </c>
      <c r="W12" s="118">
        <f>+W10+W8+W11</f>
        <v>0</v>
      </c>
      <c r="X12" s="118">
        <f>+X10+X8+X11</f>
        <v>0</v>
      </c>
      <c r="Y12" s="118">
        <f>+Y10+Y8+Y11</f>
        <v>0</v>
      </c>
      <c r="Z12" s="118">
        <f>SUM(V12:Y12)</f>
        <v>0</v>
      </c>
      <c r="AA12" s="133"/>
      <c r="AB12" s="118">
        <f>Z12+T12+N12+H12</f>
        <v>0</v>
      </c>
      <c r="AC12" s="118">
        <f t="shared" ref="AC12:AH12" si="1">+AC10+AC8+AC11</f>
        <v>0</v>
      </c>
      <c r="AD12" s="118">
        <f t="shared" si="1"/>
        <v>0</v>
      </c>
      <c r="AE12" s="118">
        <f t="shared" si="1"/>
        <v>0</v>
      </c>
      <c r="AF12" s="118">
        <f t="shared" si="1"/>
        <v>0</v>
      </c>
      <c r="AG12" s="118">
        <f t="shared" si="1"/>
        <v>0</v>
      </c>
      <c r="AH12" s="118">
        <f t="shared" si="1"/>
        <v>0</v>
      </c>
      <c r="AI12" s="131">
        <f>SUM(AC12:AH12)</f>
        <v>0</v>
      </c>
      <c r="AJ12" s="54"/>
    </row>
    <row r="13" spans="2:36" x14ac:dyDescent="0.35">
      <c r="C13" s="58"/>
      <c r="D13" s="118"/>
      <c r="E13" s="118"/>
      <c r="F13" s="118"/>
      <c r="G13" s="118"/>
      <c r="H13" s="118"/>
      <c r="I13" s="133"/>
      <c r="J13" s="118"/>
      <c r="K13" s="118"/>
      <c r="L13" s="118"/>
      <c r="M13" s="118"/>
      <c r="N13" s="118"/>
      <c r="O13" s="133"/>
      <c r="P13" s="118"/>
      <c r="Q13" s="118"/>
      <c r="R13" s="118"/>
      <c r="S13" s="118"/>
      <c r="T13" s="118"/>
      <c r="U13" s="133"/>
      <c r="V13" s="118"/>
      <c r="W13" s="118"/>
      <c r="X13" s="118"/>
      <c r="Y13" s="118"/>
      <c r="Z13" s="118"/>
      <c r="AA13" s="133"/>
      <c r="AB13" s="118"/>
      <c r="AC13" s="118"/>
      <c r="AD13" s="118"/>
      <c r="AE13" s="118"/>
      <c r="AF13" s="118"/>
      <c r="AG13" s="118"/>
      <c r="AH13" s="118"/>
      <c r="AI13" s="131"/>
      <c r="AJ13" s="54"/>
    </row>
    <row r="14" spans="2:36" x14ac:dyDescent="0.35">
      <c r="B14" s="111" t="s">
        <v>268</v>
      </c>
      <c r="C14" s="118">
        <f>'Winst- en verliesrekening'!C41</f>
        <v>0</v>
      </c>
      <c r="D14" s="118">
        <f>'Winst- en verliesrekening'!D41</f>
        <v>0</v>
      </c>
      <c r="E14" s="118">
        <f>'Winst- en verliesrekening'!E41</f>
        <v>0</v>
      </c>
      <c r="F14" s="118">
        <f>'Winst- en verliesrekening'!F41</f>
        <v>0</v>
      </c>
      <c r="G14" s="118">
        <f>'Winst- en verliesrekening'!G41</f>
        <v>0</v>
      </c>
      <c r="H14" s="133">
        <f>SUM(D14:G14)</f>
        <v>0</v>
      </c>
      <c r="I14" s="133"/>
      <c r="J14" s="118">
        <f>'Winst- en verliesrekening'!J41</f>
        <v>0</v>
      </c>
      <c r="K14" s="118">
        <f>'Winst- en verliesrekening'!K41</f>
        <v>0</v>
      </c>
      <c r="L14" s="118">
        <f>'Winst- en verliesrekening'!L41</f>
        <v>0</v>
      </c>
      <c r="M14" s="118">
        <f>'Winst- en verliesrekening'!M41</f>
        <v>0</v>
      </c>
      <c r="N14" s="133">
        <f>SUM(J14:M14)</f>
        <v>0</v>
      </c>
      <c r="O14" s="133"/>
      <c r="P14" s="118">
        <f>'Winst- en verliesrekening'!P41</f>
        <v>0</v>
      </c>
      <c r="Q14" s="118">
        <f>'Winst- en verliesrekening'!Q41</f>
        <v>0</v>
      </c>
      <c r="R14" s="118">
        <f>'Winst- en verliesrekening'!R41</f>
        <v>0</v>
      </c>
      <c r="S14" s="118">
        <f>'Winst- en verliesrekening'!S41</f>
        <v>0</v>
      </c>
      <c r="T14" s="118">
        <f>SUM(P14:S14)</f>
        <v>0</v>
      </c>
      <c r="U14" s="133"/>
      <c r="V14" s="118">
        <f>'Winst- en verliesrekening'!V41</f>
        <v>0</v>
      </c>
      <c r="W14" s="118">
        <f>'Winst- en verliesrekening'!W41</f>
        <v>0</v>
      </c>
      <c r="X14" s="118">
        <f>'Winst- en verliesrekening'!X41</f>
        <v>0</v>
      </c>
      <c r="Y14" s="118">
        <f>'Winst- en verliesrekening'!Y41</f>
        <v>0</v>
      </c>
      <c r="Z14" s="133">
        <f>SUM(V14:Y14)</f>
        <v>0</v>
      </c>
      <c r="AA14" s="133"/>
      <c r="AB14" s="118">
        <f>Z14+T14+N14+H14</f>
        <v>0</v>
      </c>
      <c r="AC14" s="134">
        <v>0</v>
      </c>
      <c r="AD14" s="134">
        <v>0</v>
      </c>
      <c r="AE14" s="134">
        <v>0</v>
      </c>
      <c r="AF14" s="134">
        <v>0</v>
      </c>
      <c r="AG14" s="134">
        <v>0</v>
      </c>
      <c r="AH14" s="134">
        <v>0</v>
      </c>
      <c r="AI14" s="131">
        <f t="shared" ref="AI14:AI20" si="2">SUM(AC14:AH14)</f>
        <v>0</v>
      </c>
      <c r="AJ14" s="54"/>
    </row>
    <row r="15" spans="2:36" x14ac:dyDescent="0.35">
      <c r="B15" s="111" t="s">
        <v>267</v>
      </c>
      <c r="C15" s="58"/>
      <c r="D15" s="118"/>
      <c r="E15" s="118"/>
      <c r="F15" s="118"/>
      <c r="G15" s="118"/>
      <c r="H15" s="118"/>
      <c r="I15" s="133"/>
      <c r="J15" s="118"/>
      <c r="K15" s="118"/>
      <c r="L15" s="118"/>
      <c r="M15" s="118"/>
      <c r="N15" s="118"/>
      <c r="O15" s="133"/>
      <c r="P15" s="118"/>
      <c r="Q15" s="118"/>
      <c r="R15" s="118"/>
      <c r="S15" s="118"/>
      <c r="T15" s="118"/>
      <c r="U15" s="133"/>
      <c r="V15" s="118"/>
      <c r="W15" s="118"/>
      <c r="X15" s="118"/>
      <c r="Y15" s="118"/>
      <c r="Z15" s="118"/>
      <c r="AA15" s="133"/>
      <c r="AB15" s="118"/>
      <c r="AC15" s="134">
        <v>0</v>
      </c>
      <c r="AD15" s="134">
        <v>0</v>
      </c>
      <c r="AE15" s="134">
        <v>0</v>
      </c>
      <c r="AF15" s="134">
        <v>0</v>
      </c>
      <c r="AG15" s="134">
        <v>0</v>
      </c>
      <c r="AH15" s="134">
        <v>0</v>
      </c>
      <c r="AI15" s="131">
        <f t="shared" si="2"/>
        <v>0</v>
      </c>
      <c r="AJ15" s="54"/>
    </row>
    <row r="16" spans="2:36" x14ac:dyDescent="0.35">
      <c r="B16" s="140" t="s">
        <v>266</v>
      </c>
      <c r="C16" s="134">
        <v>0</v>
      </c>
      <c r="D16" s="134">
        <v>0</v>
      </c>
      <c r="E16" s="134">
        <v>0</v>
      </c>
      <c r="F16" s="134">
        <v>0</v>
      </c>
      <c r="G16" s="134">
        <v>0</v>
      </c>
      <c r="H16" s="118">
        <f>SUM(D16:G16)</f>
        <v>0</v>
      </c>
      <c r="I16" s="133"/>
      <c r="J16" s="134">
        <v>0</v>
      </c>
      <c r="K16" s="134">
        <v>0</v>
      </c>
      <c r="L16" s="134">
        <v>0</v>
      </c>
      <c r="M16" s="134">
        <v>0</v>
      </c>
      <c r="N16" s="118">
        <f>SUM(J16:M16)</f>
        <v>0</v>
      </c>
      <c r="O16" s="133"/>
      <c r="P16" s="134">
        <v>0</v>
      </c>
      <c r="Q16" s="134">
        <v>0</v>
      </c>
      <c r="R16" s="134">
        <v>0</v>
      </c>
      <c r="S16" s="134">
        <v>0</v>
      </c>
      <c r="T16" s="118">
        <f>SUM(P16:S16)</f>
        <v>0</v>
      </c>
      <c r="U16" s="133"/>
      <c r="V16" s="134">
        <v>0</v>
      </c>
      <c r="W16" s="134">
        <v>0</v>
      </c>
      <c r="X16" s="134">
        <v>0</v>
      </c>
      <c r="Y16" s="134">
        <v>0</v>
      </c>
      <c r="Z16" s="118">
        <f>SUM(V16:Y16)</f>
        <v>0</v>
      </c>
      <c r="AA16" s="133"/>
      <c r="AB16" s="118">
        <f>Z16+T16+N16+H16</f>
        <v>0</v>
      </c>
      <c r="AC16" s="134">
        <v>0</v>
      </c>
      <c r="AD16" s="134">
        <v>0</v>
      </c>
      <c r="AE16" s="134">
        <v>0</v>
      </c>
      <c r="AF16" s="134">
        <v>0</v>
      </c>
      <c r="AG16" s="134">
        <v>0</v>
      </c>
      <c r="AH16" s="134">
        <v>0</v>
      </c>
      <c r="AI16" s="131">
        <f t="shared" si="2"/>
        <v>0</v>
      </c>
      <c r="AJ16" s="54"/>
    </row>
    <row r="17" spans="2:36" x14ac:dyDescent="0.35">
      <c r="B17" s="111" t="s">
        <v>265</v>
      </c>
      <c r="C17" s="134">
        <v>0</v>
      </c>
      <c r="D17" s="134">
        <v>0</v>
      </c>
      <c r="E17" s="134">
        <v>0</v>
      </c>
      <c r="F17" s="134">
        <v>0</v>
      </c>
      <c r="G17" s="134">
        <v>0</v>
      </c>
      <c r="H17" s="118">
        <f>SUM(D17:G17)</f>
        <v>0</v>
      </c>
      <c r="I17" s="133"/>
      <c r="J17" s="134">
        <v>0</v>
      </c>
      <c r="K17" s="134">
        <v>0</v>
      </c>
      <c r="L17" s="134">
        <v>0</v>
      </c>
      <c r="M17" s="134">
        <v>0</v>
      </c>
      <c r="N17" s="118">
        <f>SUM(J17:M17)</f>
        <v>0</v>
      </c>
      <c r="O17" s="133"/>
      <c r="P17" s="134">
        <v>0</v>
      </c>
      <c r="Q17" s="134">
        <v>0</v>
      </c>
      <c r="R17" s="134">
        <v>0</v>
      </c>
      <c r="S17" s="134">
        <v>0</v>
      </c>
      <c r="T17" s="118">
        <f>SUM(P17:S17)</f>
        <v>0</v>
      </c>
      <c r="U17" s="133"/>
      <c r="V17" s="134">
        <v>0</v>
      </c>
      <c r="W17" s="134">
        <v>0</v>
      </c>
      <c r="X17" s="134">
        <v>0</v>
      </c>
      <c r="Y17" s="134">
        <v>0</v>
      </c>
      <c r="Z17" s="118">
        <f>SUM(V17:Y17)</f>
        <v>0</v>
      </c>
      <c r="AA17" s="133"/>
      <c r="AB17" s="118">
        <f>Z17+T17+N17+H17</f>
        <v>0</v>
      </c>
      <c r="AC17" s="134">
        <v>0</v>
      </c>
      <c r="AD17" s="134">
        <v>0</v>
      </c>
      <c r="AE17" s="134">
        <v>0</v>
      </c>
      <c r="AF17" s="134">
        <v>0</v>
      </c>
      <c r="AG17" s="134">
        <v>0</v>
      </c>
      <c r="AH17" s="134">
        <v>0</v>
      </c>
      <c r="AI17" s="131">
        <f t="shared" si="2"/>
        <v>0</v>
      </c>
      <c r="AJ17" s="54"/>
    </row>
    <row r="18" spans="2:36" x14ac:dyDescent="0.35">
      <c r="B18" s="111" t="s">
        <v>264</v>
      </c>
      <c r="C18" s="134">
        <v>0</v>
      </c>
      <c r="D18" s="134">
        <v>0</v>
      </c>
      <c r="E18" s="134">
        <v>0</v>
      </c>
      <c r="F18" s="134">
        <v>0</v>
      </c>
      <c r="G18" s="134">
        <v>0</v>
      </c>
      <c r="H18" s="118">
        <f>SUM(D18:G18)</f>
        <v>0</v>
      </c>
      <c r="I18" s="133"/>
      <c r="J18" s="134">
        <v>0</v>
      </c>
      <c r="K18" s="134">
        <v>0</v>
      </c>
      <c r="L18" s="134">
        <v>0</v>
      </c>
      <c r="M18" s="134">
        <v>0</v>
      </c>
      <c r="N18" s="118">
        <f>SUM(J18:M18)</f>
        <v>0</v>
      </c>
      <c r="O18" s="133"/>
      <c r="P18" s="134">
        <v>0</v>
      </c>
      <c r="Q18" s="134">
        <v>0</v>
      </c>
      <c r="R18" s="134">
        <v>0</v>
      </c>
      <c r="S18" s="134">
        <v>0</v>
      </c>
      <c r="T18" s="118">
        <f>SUM(P18:S18)</f>
        <v>0</v>
      </c>
      <c r="U18" s="133"/>
      <c r="V18" s="134">
        <v>0</v>
      </c>
      <c r="W18" s="134">
        <v>0</v>
      </c>
      <c r="X18" s="134">
        <v>0</v>
      </c>
      <c r="Y18" s="134">
        <v>0</v>
      </c>
      <c r="Z18" s="118">
        <f>SUM(V18:Y18)</f>
        <v>0</v>
      </c>
      <c r="AA18" s="133"/>
      <c r="AB18" s="118">
        <f>Z18+T18+N18+H18</f>
        <v>0</v>
      </c>
      <c r="AC18" s="134">
        <v>0</v>
      </c>
      <c r="AD18" s="134">
        <v>0</v>
      </c>
      <c r="AE18" s="134">
        <v>0</v>
      </c>
      <c r="AF18" s="134">
        <v>0</v>
      </c>
      <c r="AG18" s="134">
        <v>0</v>
      </c>
      <c r="AH18" s="134">
        <v>0</v>
      </c>
      <c r="AI18" s="131">
        <f t="shared" si="2"/>
        <v>0</v>
      </c>
      <c r="AJ18" s="54"/>
    </row>
    <row r="19" spans="2:36" x14ac:dyDescent="0.35">
      <c r="B19" s="111" t="s">
        <v>263</v>
      </c>
      <c r="C19" s="134">
        <v>0</v>
      </c>
      <c r="D19" s="134">
        <v>0</v>
      </c>
      <c r="E19" s="134">
        <v>0</v>
      </c>
      <c r="F19" s="134">
        <v>0</v>
      </c>
      <c r="G19" s="134">
        <v>0</v>
      </c>
      <c r="H19" s="118">
        <f>SUM(D19:G19)</f>
        <v>0</v>
      </c>
      <c r="I19" s="133"/>
      <c r="J19" s="134">
        <v>0</v>
      </c>
      <c r="K19" s="134">
        <v>0</v>
      </c>
      <c r="L19" s="134">
        <v>0</v>
      </c>
      <c r="M19" s="134">
        <v>0</v>
      </c>
      <c r="N19" s="118">
        <f>SUM(J19:M19)</f>
        <v>0</v>
      </c>
      <c r="O19" s="133"/>
      <c r="P19" s="134">
        <v>0</v>
      </c>
      <c r="Q19" s="134">
        <v>0</v>
      </c>
      <c r="R19" s="134">
        <v>0</v>
      </c>
      <c r="S19" s="134">
        <v>0</v>
      </c>
      <c r="T19" s="118">
        <f>SUM(P19:S19)</f>
        <v>0</v>
      </c>
      <c r="U19" s="133"/>
      <c r="V19" s="134">
        <v>0</v>
      </c>
      <c r="W19" s="134">
        <v>0</v>
      </c>
      <c r="X19" s="134">
        <v>0</v>
      </c>
      <c r="Y19" s="134">
        <v>0</v>
      </c>
      <c r="Z19" s="118">
        <f>SUM(V19:Y19)</f>
        <v>0</v>
      </c>
      <c r="AA19" s="133"/>
      <c r="AB19" s="118">
        <f>Z19+T19+N19+H19</f>
        <v>0</v>
      </c>
      <c r="AC19" s="134">
        <v>0</v>
      </c>
      <c r="AD19" s="134">
        <v>0</v>
      </c>
      <c r="AE19" s="134">
        <v>0</v>
      </c>
      <c r="AF19" s="134">
        <v>0</v>
      </c>
      <c r="AG19" s="134">
        <v>0</v>
      </c>
      <c r="AH19" s="134">
        <v>0</v>
      </c>
      <c r="AI19" s="131">
        <f t="shared" si="2"/>
        <v>0</v>
      </c>
      <c r="AJ19" s="54"/>
    </row>
    <row r="20" spans="2:36" x14ac:dyDescent="0.35">
      <c r="B20" s="111" t="s">
        <v>262</v>
      </c>
      <c r="C20" s="118">
        <f>+C12-C19-C18-C17-C16-C15-C14</f>
        <v>0</v>
      </c>
      <c r="D20" s="118">
        <f>+D12-D19-D18-D17-D16-D15-D14</f>
        <v>0</v>
      </c>
      <c r="E20" s="118">
        <f>+E12-E19-E18-E17-E16-E15-E14</f>
        <v>0</v>
      </c>
      <c r="F20" s="118">
        <f>+F12-F19-F18-F17-F16-F15-F14</f>
        <v>0</v>
      </c>
      <c r="G20" s="118">
        <f>+G12-G19-G18-G17-G16-G15-G14</f>
        <v>0</v>
      </c>
      <c r="H20" s="118">
        <f>SUM(D20:G20)</f>
        <v>0</v>
      </c>
      <c r="I20" s="133"/>
      <c r="J20" s="118">
        <f>+J12-J19-J18-J17-J16-J15-J14</f>
        <v>0</v>
      </c>
      <c r="K20" s="118">
        <f>+K12-K19-K18-K17-K16-K15-K14</f>
        <v>0</v>
      </c>
      <c r="L20" s="118">
        <f>+L12-L19-L18-L17-L16-L15-L14</f>
        <v>0</v>
      </c>
      <c r="M20" s="118">
        <f>+M12-M19-M18-M17-M16-M15-M14</f>
        <v>0</v>
      </c>
      <c r="N20" s="118">
        <f>SUM(J20:M20)</f>
        <v>0</v>
      </c>
      <c r="O20" s="133"/>
      <c r="P20" s="118">
        <f>+P12-P19-P18-P17-P16-P15-P14</f>
        <v>0</v>
      </c>
      <c r="Q20" s="118">
        <f>+Q12-Q19-Q18-Q17-Q16-Q15-Q14</f>
        <v>0</v>
      </c>
      <c r="R20" s="118">
        <f>+R12-R19-R18-R17-R16-R15-R14</f>
        <v>0</v>
      </c>
      <c r="S20" s="118">
        <f>+S12-S19-S18-S17-S16-S15-S14</f>
        <v>0</v>
      </c>
      <c r="T20" s="118">
        <f>SUM(P20:S20)</f>
        <v>0</v>
      </c>
      <c r="U20" s="133"/>
      <c r="V20" s="118">
        <f>+V12-V19-V18-V17-V16-V15-V14</f>
        <v>0</v>
      </c>
      <c r="W20" s="118">
        <f>+W12-W19-W18-W17-W16-W15-W14</f>
        <v>0</v>
      </c>
      <c r="X20" s="118">
        <f>+X12-X19-X18-X17-X16-X15-X14</f>
        <v>0</v>
      </c>
      <c r="Y20" s="118">
        <f>+Y12-Y19-Y18-Y17-Y16-Y15-Y14</f>
        <v>0</v>
      </c>
      <c r="Z20" s="118">
        <f>SUM(V20:Y20)</f>
        <v>0</v>
      </c>
      <c r="AA20" s="133"/>
      <c r="AB20" s="118">
        <f>Z20+T20+N20+H20</f>
        <v>0</v>
      </c>
      <c r="AC20" s="118">
        <f t="shared" ref="AC20:AH20" si="3">+AC12-AC19-AC18-AC17-AC16-AC15-AC14</f>
        <v>0</v>
      </c>
      <c r="AD20" s="118">
        <f t="shared" si="3"/>
        <v>0</v>
      </c>
      <c r="AE20" s="118">
        <f t="shared" si="3"/>
        <v>0</v>
      </c>
      <c r="AF20" s="118">
        <f t="shared" si="3"/>
        <v>0</v>
      </c>
      <c r="AG20" s="118">
        <f t="shared" si="3"/>
        <v>0</v>
      </c>
      <c r="AH20" s="118">
        <f t="shared" si="3"/>
        <v>0</v>
      </c>
      <c r="AI20" s="131">
        <f t="shared" si="2"/>
        <v>0</v>
      </c>
      <c r="AJ20" s="54"/>
    </row>
    <row r="21" spans="2:36" x14ac:dyDescent="0.35">
      <c r="C21" s="58"/>
      <c r="D21" s="118"/>
      <c r="E21" s="118"/>
      <c r="F21" s="118"/>
      <c r="G21" s="118"/>
      <c r="H21" s="118"/>
      <c r="I21" s="133"/>
      <c r="J21" s="118"/>
      <c r="K21" s="118"/>
      <c r="L21" s="118"/>
      <c r="M21" s="118"/>
      <c r="N21" s="118"/>
      <c r="O21" s="133"/>
      <c r="P21" s="118"/>
      <c r="Q21" s="118"/>
      <c r="R21" s="118"/>
      <c r="S21" s="118"/>
      <c r="T21" s="118"/>
      <c r="U21" s="133"/>
      <c r="V21" s="118"/>
      <c r="W21" s="118"/>
      <c r="X21" s="118"/>
      <c r="Y21" s="118"/>
      <c r="Z21" s="118"/>
      <c r="AA21" s="133"/>
      <c r="AB21" s="118"/>
      <c r="AC21" s="118"/>
      <c r="AD21" s="118"/>
      <c r="AE21" s="118"/>
      <c r="AF21" s="118"/>
      <c r="AG21" s="118"/>
      <c r="AH21" s="118"/>
      <c r="AI21" s="131"/>
      <c r="AJ21" s="54"/>
    </row>
    <row r="22" spans="2:36" x14ac:dyDescent="0.35">
      <c r="B22" s="111" t="s">
        <v>261</v>
      </c>
      <c r="C22" s="134">
        <v>0</v>
      </c>
      <c r="D22" s="134">
        <v>0</v>
      </c>
      <c r="E22" s="134">
        <v>0</v>
      </c>
      <c r="F22" s="134">
        <v>0</v>
      </c>
      <c r="G22" s="134">
        <v>0</v>
      </c>
      <c r="H22" s="118">
        <f>SUM(D22:G22)</f>
        <v>0</v>
      </c>
      <c r="I22" s="133"/>
      <c r="J22" s="134">
        <v>0</v>
      </c>
      <c r="K22" s="134">
        <v>0</v>
      </c>
      <c r="L22" s="134">
        <v>0</v>
      </c>
      <c r="M22" s="134">
        <v>0</v>
      </c>
      <c r="N22" s="118">
        <f>SUM(J22:M22)</f>
        <v>0</v>
      </c>
      <c r="O22" s="133"/>
      <c r="P22" s="134">
        <v>0</v>
      </c>
      <c r="Q22" s="134">
        <v>0</v>
      </c>
      <c r="R22" s="134">
        <v>0</v>
      </c>
      <c r="S22" s="134">
        <v>0</v>
      </c>
      <c r="T22" s="118">
        <f>SUM(P22:S22)</f>
        <v>0</v>
      </c>
      <c r="U22" s="133"/>
      <c r="V22" s="134">
        <v>0</v>
      </c>
      <c r="W22" s="134">
        <v>0</v>
      </c>
      <c r="X22" s="134">
        <v>0</v>
      </c>
      <c r="Y22" s="134">
        <v>0</v>
      </c>
      <c r="Z22" s="118">
        <f>SUM(V22:Y22)</f>
        <v>0</v>
      </c>
      <c r="AA22" s="133"/>
      <c r="AB22" s="118">
        <f>Z22+T22+N22+H22</f>
        <v>0</v>
      </c>
      <c r="AC22" s="134">
        <v>0</v>
      </c>
      <c r="AD22" s="134">
        <v>0</v>
      </c>
      <c r="AE22" s="134">
        <v>0</v>
      </c>
      <c r="AF22" s="134">
        <v>0</v>
      </c>
      <c r="AG22" s="134">
        <v>0</v>
      </c>
      <c r="AH22" s="134">
        <v>0</v>
      </c>
      <c r="AI22" s="131">
        <f>SUM(AC22:AH22)</f>
        <v>0</v>
      </c>
      <c r="AJ22" s="54"/>
    </row>
    <row r="23" spans="2:36" x14ac:dyDescent="0.35">
      <c r="B23" s="111" t="s">
        <v>260</v>
      </c>
      <c r="C23" s="134">
        <v>0</v>
      </c>
      <c r="D23" s="134">
        <v>0</v>
      </c>
      <c r="E23" s="134">
        <v>0</v>
      </c>
      <c r="F23" s="134">
        <v>0</v>
      </c>
      <c r="G23" s="134">
        <v>0</v>
      </c>
      <c r="H23" s="118">
        <f>SUM(D23:G23)</f>
        <v>0</v>
      </c>
      <c r="I23" s="133"/>
      <c r="J23" s="134">
        <v>0</v>
      </c>
      <c r="K23" s="134">
        <v>0</v>
      </c>
      <c r="L23" s="134">
        <v>0</v>
      </c>
      <c r="M23" s="134">
        <v>0</v>
      </c>
      <c r="N23" s="118">
        <f>SUM(J23:M23)</f>
        <v>0</v>
      </c>
      <c r="O23" s="133"/>
      <c r="P23" s="134">
        <v>0</v>
      </c>
      <c r="Q23" s="134">
        <v>0</v>
      </c>
      <c r="R23" s="134">
        <v>0</v>
      </c>
      <c r="S23" s="134">
        <v>0</v>
      </c>
      <c r="T23" s="118">
        <f>SUM(P23:S23)</f>
        <v>0</v>
      </c>
      <c r="U23" s="133"/>
      <c r="V23" s="134">
        <v>0</v>
      </c>
      <c r="W23" s="134">
        <v>0</v>
      </c>
      <c r="X23" s="134">
        <v>0</v>
      </c>
      <c r="Y23" s="134">
        <v>0</v>
      </c>
      <c r="Z23" s="118">
        <f>SUM(V23:Y23)</f>
        <v>0</v>
      </c>
      <c r="AA23" s="133"/>
      <c r="AB23" s="118">
        <f>Z23+T23+N23+H23</f>
        <v>0</v>
      </c>
      <c r="AC23" s="134">
        <v>0</v>
      </c>
      <c r="AD23" s="134">
        <v>0</v>
      </c>
      <c r="AE23" s="134">
        <v>0</v>
      </c>
      <c r="AF23" s="134">
        <v>0</v>
      </c>
      <c r="AG23" s="134">
        <v>0</v>
      </c>
      <c r="AH23" s="134">
        <v>0</v>
      </c>
      <c r="AI23" s="131">
        <f>SUM(AC23:AH23)</f>
        <v>0</v>
      </c>
      <c r="AJ23" s="54"/>
    </row>
    <row r="24" spans="2:36" x14ac:dyDescent="0.35">
      <c r="B24" s="111" t="s">
        <v>259</v>
      </c>
      <c r="C24" s="118">
        <f t="shared" ref="C24:H24" si="4">+C20-C22-C23</f>
        <v>0</v>
      </c>
      <c r="D24" s="118">
        <f t="shared" si="4"/>
        <v>0</v>
      </c>
      <c r="E24" s="118">
        <f t="shared" si="4"/>
        <v>0</v>
      </c>
      <c r="F24" s="118">
        <f t="shared" si="4"/>
        <v>0</v>
      </c>
      <c r="G24" s="118">
        <f t="shared" si="4"/>
        <v>0</v>
      </c>
      <c r="H24" s="118">
        <f t="shared" si="4"/>
        <v>0</v>
      </c>
      <c r="I24" s="118"/>
      <c r="J24" s="118">
        <f>+J20-J22-J23</f>
        <v>0</v>
      </c>
      <c r="K24" s="118">
        <f>+K20-K22-K23</f>
        <v>0</v>
      </c>
      <c r="L24" s="118">
        <f>+L20-L22-L23</f>
        <v>0</v>
      </c>
      <c r="M24" s="118">
        <f>+M20-M22-M23</f>
        <v>0</v>
      </c>
      <c r="N24" s="118">
        <f>+N20-N22-N23</f>
        <v>0</v>
      </c>
      <c r="O24" s="118"/>
      <c r="P24" s="118">
        <f>+P20-P22-P23</f>
        <v>0</v>
      </c>
      <c r="Q24" s="118">
        <f>+Q20-Q22-Q23</f>
        <v>0</v>
      </c>
      <c r="R24" s="118">
        <f>+R20-R22-R23</f>
        <v>0</v>
      </c>
      <c r="S24" s="118">
        <f>+S20-S22-S23</f>
        <v>0</v>
      </c>
      <c r="T24" s="118">
        <f>+T20-T22-T23</f>
        <v>0</v>
      </c>
      <c r="U24" s="118"/>
      <c r="V24" s="118">
        <f>+V20-V22-V23</f>
        <v>0</v>
      </c>
      <c r="W24" s="118">
        <f>+W20-W22-W23</f>
        <v>0</v>
      </c>
      <c r="X24" s="118">
        <f>+X20-X22-X23</f>
        <v>0</v>
      </c>
      <c r="Y24" s="118">
        <f>+Y20-Y22-Y23</f>
        <v>0</v>
      </c>
      <c r="Z24" s="118">
        <f>+Z20-Z22-Z23</f>
        <v>0</v>
      </c>
      <c r="AA24" s="118"/>
      <c r="AB24" s="118">
        <f t="shared" ref="AB24:AI24" si="5">+AB20-AB22-AB23</f>
        <v>0</v>
      </c>
      <c r="AC24" s="118">
        <f t="shared" si="5"/>
        <v>0</v>
      </c>
      <c r="AD24" s="118">
        <f t="shared" si="5"/>
        <v>0</v>
      </c>
      <c r="AE24" s="118">
        <f t="shared" si="5"/>
        <v>0</v>
      </c>
      <c r="AF24" s="118">
        <f t="shared" si="5"/>
        <v>0</v>
      </c>
      <c r="AG24" s="118">
        <f t="shared" si="5"/>
        <v>0</v>
      </c>
      <c r="AH24" s="118">
        <f t="shared" si="5"/>
        <v>0</v>
      </c>
      <c r="AI24" s="118">
        <f t="shared" si="5"/>
        <v>0</v>
      </c>
      <c r="AJ24" s="54"/>
    </row>
    <row r="25" spans="2:36" x14ac:dyDescent="0.35">
      <c r="C25" s="58"/>
      <c r="D25" s="118"/>
      <c r="E25" s="118"/>
      <c r="F25" s="118"/>
      <c r="G25" s="118"/>
      <c r="H25" s="118"/>
      <c r="I25" s="133"/>
      <c r="J25" s="118"/>
      <c r="K25" s="118"/>
      <c r="L25" s="118"/>
      <c r="M25" s="118"/>
      <c r="N25" s="118"/>
      <c r="O25" s="133"/>
      <c r="P25" s="118"/>
      <c r="Q25" s="118"/>
      <c r="R25" s="118"/>
      <c r="S25" s="118"/>
      <c r="T25" s="118"/>
      <c r="U25" s="133"/>
      <c r="V25" s="118"/>
      <c r="W25" s="118"/>
      <c r="X25" s="118"/>
      <c r="Y25" s="118"/>
      <c r="Z25" s="118"/>
      <c r="AA25" s="133"/>
      <c r="AB25" s="118"/>
      <c r="AC25" s="118"/>
      <c r="AD25" s="118"/>
      <c r="AE25" s="118"/>
      <c r="AF25" s="118"/>
      <c r="AG25" s="118"/>
      <c r="AH25" s="118"/>
      <c r="AI25" s="131"/>
      <c r="AJ25" s="54"/>
    </row>
    <row r="26" spans="2:36" s="137" customFormat="1" x14ac:dyDescent="0.35">
      <c r="B26" s="139" t="s">
        <v>258</v>
      </c>
      <c r="C26" s="118">
        <f>'Winst- en verliesrekening'!C44</f>
        <v>0</v>
      </c>
      <c r="D26" s="118">
        <f>'Winst- en verliesrekening'!D44</f>
        <v>0</v>
      </c>
      <c r="E26" s="118">
        <f>'Winst- en verliesrekening'!E44</f>
        <v>0</v>
      </c>
      <c r="F26" s="118">
        <f>'Winst- en verliesrekening'!F44</f>
        <v>0</v>
      </c>
      <c r="G26" s="118">
        <f>'Winst- en verliesrekening'!G44</f>
        <v>0</v>
      </c>
      <c r="H26" s="118">
        <f>SUM(D26:G26)</f>
        <v>0</v>
      </c>
      <c r="I26" s="133"/>
      <c r="J26" s="118">
        <f>'Winst- en verliesrekening'!J44</f>
        <v>0</v>
      </c>
      <c r="K26" s="118">
        <f>'Winst- en verliesrekening'!K44</f>
        <v>0</v>
      </c>
      <c r="L26" s="118">
        <f>'Winst- en verliesrekening'!L44</f>
        <v>0</v>
      </c>
      <c r="M26" s="118">
        <f>'Winst- en verliesrekening'!M44</f>
        <v>0</v>
      </c>
      <c r="N26" s="118">
        <f>SUM(J26:M26)</f>
        <v>0</v>
      </c>
      <c r="O26" s="133"/>
      <c r="P26" s="118">
        <f>'Winst- en verliesrekening'!P44</f>
        <v>0</v>
      </c>
      <c r="Q26" s="118">
        <f>'Winst- en verliesrekening'!Q44</f>
        <v>0</v>
      </c>
      <c r="R26" s="118">
        <f>'Winst- en verliesrekening'!R44</f>
        <v>0</v>
      </c>
      <c r="S26" s="118">
        <f>'Winst- en verliesrekening'!S44</f>
        <v>0</v>
      </c>
      <c r="T26" s="118">
        <f>SUM(P26:S26)</f>
        <v>0</v>
      </c>
      <c r="U26" s="133"/>
      <c r="V26" s="118">
        <f>'Winst- en verliesrekening'!V44</f>
        <v>0</v>
      </c>
      <c r="W26" s="118">
        <f>'Winst- en verliesrekening'!W44</f>
        <v>0</v>
      </c>
      <c r="X26" s="118">
        <f>'Winst- en verliesrekening'!X44</f>
        <v>0</v>
      </c>
      <c r="Y26" s="118">
        <f>'Winst- en verliesrekening'!Y44</f>
        <v>0</v>
      </c>
      <c r="Z26" s="118">
        <f>SUM(V26:Y26)</f>
        <v>0</v>
      </c>
      <c r="AA26" s="133"/>
      <c r="AB26" s="118">
        <f>Z26+T26+N26+H26</f>
        <v>0</v>
      </c>
      <c r="AC26" s="118">
        <f>'Winst- en verliesrekening'!AC44</f>
        <v>0</v>
      </c>
      <c r="AD26" s="118">
        <f>'Winst- en verliesrekening'!AD44</f>
        <v>0</v>
      </c>
      <c r="AE26" s="118">
        <f>'Winst- en verliesrekening'!AE44</f>
        <v>0</v>
      </c>
      <c r="AF26" s="118">
        <f>'Winst- en verliesrekening'!AF44</f>
        <v>0</v>
      </c>
      <c r="AG26" s="118">
        <f>'Winst- en verliesrekening'!AG44</f>
        <v>0</v>
      </c>
      <c r="AH26" s="118">
        <f>'Winst- en verliesrekening'!AH44</f>
        <v>0</v>
      </c>
      <c r="AI26" s="118">
        <f>SUM(AC26:AH26)</f>
        <v>0</v>
      </c>
      <c r="AJ26" s="138"/>
    </row>
    <row r="27" spans="2:36" s="130" customFormat="1" x14ac:dyDescent="0.35">
      <c r="B27" s="130" t="s">
        <v>257</v>
      </c>
      <c r="C27" s="113">
        <f t="shared" ref="C27:H27" si="6">+C24-C26</f>
        <v>0</v>
      </c>
      <c r="D27" s="113">
        <f t="shared" si="6"/>
        <v>0</v>
      </c>
      <c r="E27" s="113">
        <f t="shared" si="6"/>
        <v>0</v>
      </c>
      <c r="F27" s="113">
        <f t="shared" si="6"/>
        <v>0</v>
      </c>
      <c r="G27" s="113">
        <f t="shared" si="6"/>
        <v>0</v>
      </c>
      <c r="H27" s="113">
        <f t="shared" si="6"/>
        <v>0</v>
      </c>
      <c r="I27" s="113"/>
      <c r="J27" s="113">
        <f>+J24-J26</f>
        <v>0</v>
      </c>
      <c r="K27" s="113">
        <f>+K24-K26</f>
        <v>0</v>
      </c>
      <c r="L27" s="113">
        <f>+L24-L26</f>
        <v>0</v>
      </c>
      <c r="M27" s="113">
        <f>+M24-M26</f>
        <v>0</v>
      </c>
      <c r="N27" s="113">
        <f>+N24-N26</f>
        <v>0</v>
      </c>
      <c r="O27" s="113"/>
      <c r="P27" s="113">
        <f>+P24-P26</f>
        <v>0</v>
      </c>
      <c r="Q27" s="113">
        <f>+Q24-Q26</f>
        <v>0</v>
      </c>
      <c r="R27" s="113">
        <f>+R24-R26</f>
        <v>0</v>
      </c>
      <c r="S27" s="113">
        <f>+S24-S26</f>
        <v>0</v>
      </c>
      <c r="T27" s="113">
        <f>+T24-T26</f>
        <v>0</v>
      </c>
      <c r="U27" s="113"/>
      <c r="V27" s="113">
        <f>+V24-V26</f>
        <v>0</v>
      </c>
      <c r="W27" s="113">
        <f>+W24-W26</f>
        <v>0</v>
      </c>
      <c r="X27" s="113">
        <f>+X24-X26</f>
        <v>0</v>
      </c>
      <c r="Y27" s="113">
        <f>+Y24-Y26</f>
        <v>0</v>
      </c>
      <c r="Z27" s="113">
        <f>+Z24-Z26</f>
        <v>0</v>
      </c>
      <c r="AA27" s="113"/>
      <c r="AB27" s="113">
        <f t="shared" ref="AB27:AI27" si="7">+AB24-AB26</f>
        <v>0</v>
      </c>
      <c r="AC27" s="113">
        <f t="shared" si="7"/>
        <v>0</v>
      </c>
      <c r="AD27" s="113">
        <f t="shared" si="7"/>
        <v>0</v>
      </c>
      <c r="AE27" s="113">
        <f t="shared" si="7"/>
        <v>0</v>
      </c>
      <c r="AF27" s="113">
        <f t="shared" si="7"/>
        <v>0</v>
      </c>
      <c r="AG27" s="113">
        <f t="shared" si="7"/>
        <v>0</v>
      </c>
      <c r="AH27" s="113">
        <f t="shared" si="7"/>
        <v>0</v>
      </c>
      <c r="AI27" s="113">
        <f t="shared" si="7"/>
        <v>0</v>
      </c>
      <c r="AJ27" s="136"/>
    </row>
    <row r="28" spans="2:36" x14ac:dyDescent="0.35">
      <c r="C28" s="58"/>
      <c r="D28" s="132"/>
      <c r="E28" s="132"/>
      <c r="F28" s="132"/>
      <c r="G28" s="132"/>
      <c r="H28" s="118"/>
      <c r="I28" s="133"/>
      <c r="J28" s="132"/>
      <c r="K28" s="132"/>
      <c r="L28" s="132"/>
      <c r="M28" s="132"/>
      <c r="N28" s="118"/>
      <c r="O28" s="133"/>
      <c r="P28" s="132"/>
      <c r="Q28" s="132"/>
      <c r="R28" s="132"/>
      <c r="S28" s="132"/>
      <c r="T28" s="118"/>
      <c r="U28" s="133"/>
      <c r="V28" s="132"/>
      <c r="W28" s="132"/>
      <c r="X28" s="132"/>
      <c r="Y28" s="132"/>
      <c r="Z28" s="118"/>
      <c r="AA28" s="133"/>
      <c r="AB28" s="118"/>
      <c r="AC28" s="132"/>
      <c r="AD28" s="132"/>
      <c r="AE28" s="132"/>
      <c r="AF28" s="132"/>
      <c r="AG28" s="132"/>
      <c r="AH28" s="132"/>
      <c r="AI28" s="131"/>
      <c r="AJ28" s="54"/>
    </row>
    <row r="29" spans="2:36" x14ac:dyDescent="0.35">
      <c r="B29" s="135" t="s">
        <v>256</v>
      </c>
      <c r="C29" s="76"/>
      <c r="D29" s="118"/>
      <c r="E29" s="118"/>
      <c r="F29" s="118"/>
      <c r="G29" s="118"/>
      <c r="H29" s="118"/>
      <c r="I29" s="133"/>
      <c r="J29" s="118"/>
      <c r="K29" s="118"/>
      <c r="L29" s="118"/>
      <c r="M29" s="118"/>
      <c r="N29" s="118"/>
      <c r="O29" s="133"/>
      <c r="P29" s="118"/>
      <c r="Q29" s="118"/>
      <c r="R29" s="118"/>
      <c r="S29" s="118"/>
      <c r="T29" s="118"/>
      <c r="U29" s="133"/>
      <c r="V29" s="118"/>
      <c r="W29" s="118"/>
      <c r="X29" s="118"/>
      <c r="Y29" s="118"/>
      <c r="Z29" s="118"/>
      <c r="AA29" s="133"/>
      <c r="AB29" s="118"/>
      <c r="AC29" s="118"/>
      <c r="AD29" s="118"/>
      <c r="AE29" s="118"/>
      <c r="AF29" s="118"/>
      <c r="AG29" s="118"/>
      <c r="AH29" s="118"/>
      <c r="AI29" s="131"/>
      <c r="AJ29" s="54"/>
    </row>
    <row r="30" spans="2:36" x14ac:dyDescent="0.35">
      <c r="B30" s="111" t="s">
        <v>255</v>
      </c>
      <c r="C30" s="134">
        <v>0</v>
      </c>
      <c r="D30" s="134">
        <v>0</v>
      </c>
      <c r="E30" s="134">
        <v>0</v>
      </c>
      <c r="F30" s="134">
        <v>0</v>
      </c>
      <c r="G30" s="134">
        <v>0</v>
      </c>
      <c r="H30" s="118">
        <f>SUM(D30:G30)</f>
        <v>0</v>
      </c>
      <c r="I30" s="133"/>
      <c r="J30" s="134">
        <v>0</v>
      </c>
      <c r="K30" s="134">
        <v>0</v>
      </c>
      <c r="L30" s="134">
        <v>0</v>
      </c>
      <c r="M30" s="134">
        <v>0</v>
      </c>
      <c r="N30" s="118">
        <f>SUM(J30:M30)</f>
        <v>0</v>
      </c>
      <c r="O30" s="133"/>
      <c r="P30" s="134">
        <v>0</v>
      </c>
      <c r="Q30" s="134">
        <v>0</v>
      </c>
      <c r="R30" s="134">
        <v>0</v>
      </c>
      <c r="S30" s="134">
        <v>0</v>
      </c>
      <c r="T30" s="118">
        <f>SUM(P30:S30)</f>
        <v>0</v>
      </c>
      <c r="U30" s="133"/>
      <c r="V30" s="134">
        <v>0</v>
      </c>
      <c r="W30" s="134">
        <v>0</v>
      </c>
      <c r="X30" s="134">
        <v>0</v>
      </c>
      <c r="Y30" s="134">
        <v>0</v>
      </c>
      <c r="Z30" s="118">
        <f>SUM(V30:Y30)</f>
        <v>0</v>
      </c>
      <c r="AA30" s="133"/>
      <c r="AB30" s="118">
        <f>Z30+T30+N30+H30</f>
        <v>0</v>
      </c>
      <c r="AC30" s="134">
        <v>0</v>
      </c>
      <c r="AD30" s="134">
        <v>0</v>
      </c>
      <c r="AE30" s="134">
        <v>0</v>
      </c>
      <c r="AF30" s="134">
        <v>0</v>
      </c>
      <c r="AG30" s="134">
        <v>0</v>
      </c>
      <c r="AH30" s="134">
        <v>0</v>
      </c>
      <c r="AI30" s="131">
        <f>SUM(AC30:AH30)</f>
        <v>0</v>
      </c>
      <c r="AJ30" s="54"/>
    </row>
    <row r="31" spans="2:36" x14ac:dyDescent="0.35">
      <c r="B31" s="111" t="s">
        <v>210</v>
      </c>
      <c r="C31" s="134">
        <v>0</v>
      </c>
      <c r="D31" s="134">
        <v>0</v>
      </c>
      <c r="E31" s="134">
        <v>0</v>
      </c>
      <c r="F31" s="134">
        <v>0</v>
      </c>
      <c r="G31" s="134">
        <v>0</v>
      </c>
      <c r="H31" s="118">
        <f>SUM(D31:G31)</f>
        <v>0</v>
      </c>
      <c r="I31" s="133"/>
      <c r="J31" s="134">
        <v>0</v>
      </c>
      <c r="K31" s="134">
        <v>0</v>
      </c>
      <c r="L31" s="134">
        <v>0</v>
      </c>
      <c r="M31" s="134">
        <v>0</v>
      </c>
      <c r="N31" s="118">
        <f>SUM(J31:M31)</f>
        <v>0</v>
      </c>
      <c r="O31" s="133"/>
      <c r="P31" s="134">
        <v>0</v>
      </c>
      <c r="Q31" s="134">
        <v>0</v>
      </c>
      <c r="R31" s="134">
        <v>0</v>
      </c>
      <c r="S31" s="134">
        <v>0</v>
      </c>
      <c r="T31" s="118">
        <f>SUM(P31:S31)</f>
        <v>0</v>
      </c>
      <c r="U31" s="133"/>
      <c r="V31" s="134">
        <v>0</v>
      </c>
      <c r="W31" s="134">
        <v>0</v>
      </c>
      <c r="X31" s="134">
        <v>0</v>
      </c>
      <c r="Y31" s="134">
        <v>0</v>
      </c>
      <c r="Z31" s="118">
        <f>SUM(V31:Y31)</f>
        <v>0</v>
      </c>
      <c r="AA31" s="133"/>
      <c r="AB31" s="118">
        <f>Z31+T31+N31+H31</f>
        <v>0</v>
      </c>
      <c r="AC31" s="134">
        <v>0</v>
      </c>
      <c r="AD31" s="134">
        <v>0</v>
      </c>
      <c r="AE31" s="134">
        <v>0</v>
      </c>
      <c r="AF31" s="134">
        <v>0</v>
      </c>
      <c r="AG31" s="134">
        <v>0</v>
      </c>
      <c r="AH31" s="134">
        <v>0</v>
      </c>
      <c r="AI31" s="131">
        <f>SUM(AC31:AH31)</f>
        <v>0</v>
      </c>
      <c r="AJ31" s="54"/>
    </row>
    <row r="32" spans="2:36" x14ac:dyDescent="0.35">
      <c r="B32" s="111" t="s">
        <v>254</v>
      </c>
      <c r="C32" s="134">
        <v>0</v>
      </c>
      <c r="D32" s="134">
        <v>0</v>
      </c>
      <c r="E32" s="134">
        <v>0</v>
      </c>
      <c r="F32" s="134">
        <v>0</v>
      </c>
      <c r="G32" s="134">
        <v>0</v>
      </c>
      <c r="H32" s="118">
        <f>SUM(D32:G32)</f>
        <v>0</v>
      </c>
      <c r="I32" s="133"/>
      <c r="J32" s="134">
        <v>0</v>
      </c>
      <c r="K32" s="134">
        <v>0</v>
      </c>
      <c r="L32" s="134">
        <v>0</v>
      </c>
      <c r="M32" s="134">
        <v>0</v>
      </c>
      <c r="N32" s="118">
        <f>SUM(J32:M32)</f>
        <v>0</v>
      </c>
      <c r="O32" s="133"/>
      <c r="P32" s="134">
        <v>0</v>
      </c>
      <c r="Q32" s="134">
        <v>0</v>
      </c>
      <c r="R32" s="134">
        <v>0</v>
      </c>
      <c r="S32" s="134">
        <v>0</v>
      </c>
      <c r="T32" s="118">
        <f>SUM(P32:S32)</f>
        <v>0</v>
      </c>
      <c r="U32" s="133"/>
      <c r="V32" s="134">
        <v>0</v>
      </c>
      <c r="W32" s="134">
        <v>0</v>
      </c>
      <c r="X32" s="134">
        <v>0</v>
      </c>
      <c r="Y32" s="134">
        <v>0</v>
      </c>
      <c r="Z32" s="118">
        <f>SUM(V32:Y32)</f>
        <v>0</v>
      </c>
      <c r="AA32" s="133"/>
      <c r="AB32" s="118">
        <f>Z32+T32+N32+H32</f>
        <v>0</v>
      </c>
      <c r="AC32" s="134">
        <v>0</v>
      </c>
      <c r="AD32" s="134">
        <v>0</v>
      </c>
      <c r="AE32" s="134">
        <v>0</v>
      </c>
      <c r="AF32" s="134">
        <v>0</v>
      </c>
      <c r="AG32" s="134">
        <v>0</v>
      </c>
      <c r="AH32" s="134">
        <v>0</v>
      </c>
      <c r="AI32" s="131">
        <f>SUM(AC32:AH32)</f>
        <v>0</v>
      </c>
      <c r="AJ32" s="54"/>
    </row>
    <row r="33" spans="1:36" x14ac:dyDescent="0.35">
      <c r="B33" s="111" t="s">
        <v>253</v>
      </c>
      <c r="C33" s="134">
        <v>0</v>
      </c>
      <c r="D33" s="134">
        <v>0</v>
      </c>
      <c r="E33" s="134">
        <v>0</v>
      </c>
      <c r="F33" s="134">
        <v>0</v>
      </c>
      <c r="G33" s="134">
        <v>0</v>
      </c>
      <c r="H33" s="118">
        <f>SUM(D33:G33)</f>
        <v>0</v>
      </c>
      <c r="I33" s="133"/>
      <c r="J33" s="134">
        <v>0</v>
      </c>
      <c r="K33" s="134">
        <v>0</v>
      </c>
      <c r="L33" s="134">
        <v>0</v>
      </c>
      <c r="M33" s="134">
        <v>0</v>
      </c>
      <c r="N33" s="118">
        <f>SUM(J33:M33)</f>
        <v>0</v>
      </c>
      <c r="O33" s="133"/>
      <c r="P33" s="134">
        <v>0</v>
      </c>
      <c r="Q33" s="134">
        <v>0</v>
      </c>
      <c r="R33" s="134">
        <v>0</v>
      </c>
      <c r="S33" s="134">
        <v>0</v>
      </c>
      <c r="T33" s="118">
        <f>SUM(P33:S33)</f>
        <v>0</v>
      </c>
      <c r="U33" s="133"/>
      <c r="V33" s="134">
        <v>0</v>
      </c>
      <c r="W33" s="134">
        <v>0</v>
      </c>
      <c r="X33" s="134">
        <v>0</v>
      </c>
      <c r="Y33" s="134">
        <v>0</v>
      </c>
      <c r="Z33" s="118">
        <f>SUM(V33:Y33)</f>
        <v>0</v>
      </c>
      <c r="AA33" s="133"/>
      <c r="AB33" s="118">
        <f>Z33+T33+N33+H33</f>
        <v>0</v>
      </c>
      <c r="AC33" s="134">
        <v>0</v>
      </c>
      <c r="AD33" s="134">
        <v>0</v>
      </c>
      <c r="AE33" s="134">
        <v>0</v>
      </c>
      <c r="AF33" s="134">
        <v>0</v>
      </c>
      <c r="AG33" s="134">
        <v>0</v>
      </c>
      <c r="AH33" s="134">
        <v>0</v>
      </c>
      <c r="AI33" s="131">
        <f>SUM(AC33:AH33)</f>
        <v>0</v>
      </c>
      <c r="AJ33" s="54"/>
    </row>
    <row r="34" spans="1:36" x14ac:dyDescent="0.35">
      <c r="B34" s="111" t="s">
        <v>252</v>
      </c>
      <c r="C34" s="118">
        <f>SUM(C30:C33)</f>
        <v>0</v>
      </c>
      <c r="D34" s="118">
        <f>SUM(D30:D33)</f>
        <v>0</v>
      </c>
      <c r="E34" s="118">
        <f>SUM(E30:E33)</f>
        <v>0</v>
      </c>
      <c r="F34" s="118">
        <f>SUM(F30:F33)</f>
        <v>0</v>
      </c>
      <c r="G34" s="118">
        <f>SUM(G30:G33)</f>
        <v>0</v>
      </c>
      <c r="H34" s="118">
        <f>SUM(D34:G34)</f>
        <v>0</v>
      </c>
      <c r="I34" s="133"/>
      <c r="J34" s="118">
        <f>SUM(J30:J33)</f>
        <v>0</v>
      </c>
      <c r="K34" s="118">
        <f>SUM(K30:K33)</f>
        <v>0</v>
      </c>
      <c r="L34" s="118">
        <f>SUM(L30:L33)</f>
        <v>0</v>
      </c>
      <c r="M34" s="118">
        <f>SUM(M30:M33)</f>
        <v>0</v>
      </c>
      <c r="N34" s="118">
        <f>SUM(J34:M34)</f>
        <v>0</v>
      </c>
      <c r="O34" s="133"/>
      <c r="P34" s="118">
        <f>SUM(P30:P33)</f>
        <v>0</v>
      </c>
      <c r="Q34" s="118">
        <f>SUM(Q30:Q33)</f>
        <v>0</v>
      </c>
      <c r="R34" s="118">
        <f>SUM(R30:R33)</f>
        <v>0</v>
      </c>
      <c r="S34" s="118">
        <f>SUM(S30:S33)</f>
        <v>0</v>
      </c>
      <c r="T34" s="118">
        <f>SUM(P34:S34)</f>
        <v>0</v>
      </c>
      <c r="U34" s="133"/>
      <c r="V34" s="118">
        <f>SUM(V30:V33)</f>
        <v>0</v>
      </c>
      <c r="W34" s="118">
        <f>SUM(W30:W33)</f>
        <v>0</v>
      </c>
      <c r="X34" s="118">
        <f>SUM(X30:X33)</f>
        <v>0</v>
      </c>
      <c r="Y34" s="118">
        <f>SUM(Y30:Y33)</f>
        <v>0</v>
      </c>
      <c r="Z34" s="118">
        <f>SUM(V34:Y34)</f>
        <v>0</v>
      </c>
      <c r="AA34" s="133"/>
      <c r="AB34" s="118">
        <f>Z34+T34+N34+H34</f>
        <v>0</v>
      </c>
      <c r="AC34" s="118">
        <f t="shared" ref="AC34:AH34" si="8">SUM(AC30:AC33)</f>
        <v>0</v>
      </c>
      <c r="AD34" s="118">
        <f t="shared" si="8"/>
        <v>0</v>
      </c>
      <c r="AE34" s="118">
        <f t="shared" si="8"/>
        <v>0</v>
      </c>
      <c r="AF34" s="118">
        <f t="shared" si="8"/>
        <v>0</v>
      </c>
      <c r="AG34" s="118">
        <f t="shared" si="8"/>
        <v>0</v>
      </c>
      <c r="AH34" s="118">
        <f t="shared" si="8"/>
        <v>0</v>
      </c>
      <c r="AI34" s="131">
        <f>SUM(AC34:AH34)</f>
        <v>0</v>
      </c>
      <c r="AJ34" s="54"/>
    </row>
    <row r="35" spans="1:36" x14ac:dyDescent="0.35">
      <c r="C35" s="58"/>
      <c r="D35" s="118"/>
      <c r="E35" s="118"/>
      <c r="F35" s="118"/>
      <c r="G35" s="118"/>
      <c r="H35" s="118"/>
      <c r="I35" s="133"/>
      <c r="J35" s="118"/>
      <c r="K35" s="118"/>
      <c r="L35" s="118"/>
      <c r="M35" s="118"/>
      <c r="N35" s="118"/>
      <c r="O35" s="133"/>
      <c r="P35" s="118"/>
      <c r="Q35" s="118"/>
      <c r="R35" s="118"/>
      <c r="S35" s="118"/>
      <c r="T35" s="118"/>
      <c r="U35" s="133"/>
      <c r="V35" s="118"/>
      <c r="W35" s="118"/>
      <c r="X35" s="118"/>
      <c r="Y35" s="118"/>
      <c r="Z35" s="118"/>
      <c r="AA35" s="133"/>
      <c r="AB35" s="118"/>
      <c r="AC35" s="118"/>
      <c r="AD35" s="118"/>
      <c r="AE35" s="118"/>
      <c r="AF35" s="118"/>
      <c r="AG35" s="118"/>
      <c r="AH35" s="118"/>
      <c r="AI35" s="131"/>
      <c r="AJ35" s="54"/>
    </row>
    <row r="36" spans="1:36" x14ac:dyDescent="0.35">
      <c r="B36" s="111" t="s">
        <v>251</v>
      </c>
      <c r="C36" s="118">
        <f>+C27+C34</f>
        <v>0</v>
      </c>
      <c r="D36" s="118">
        <f>+D27+D34</f>
        <v>0</v>
      </c>
      <c r="E36" s="118">
        <f>+E27+E34</f>
        <v>0</v>
      </c>
      <c r="F36" s="118">
        <f>+F27+F34</f>
        <v>0</v>
      </c>
      <c r="G36" s="118">
        <f>+G27+G34</f>
        <v>0</v>
      </c>
      <c r="H36" s="118">
        <f>SUM(D36:G36)</f>
        <v>0</v>
      </c>
      <c r="I36" s="133"/>
      <c r="J36" s="118">
        <f>+J27+J34</f>
        <v>0</v>
      </c>
      <c r="K36" s="118">
        <f>+K27+K34</f>
        <v>0</v>
      </c>
      <c r="L36" s="118">
        <f>+L27+L34</f>
        <v>0</v>
      </c>
      <c r="M36" s="118">
        <f>+M27+M34</f>
        <v>0</v>
      </c>
      <c r="N36" s="118">
        <f>SUM(J36:M36)</f>
        <v>0</v>
      </c>
      <c r="O36" s="133"/>
      <c r="P36" s="118">
        <f>+P27+P34</f>
        <v>0</v>
      </c>
      <c r="Q36" s="118">
        <f>+Q27+Q34</f>
        <v>0</v>
      </c>
      <c r="R36" s="118">
        <f>+R27+R34</f>
        <v>0</v>
      </c>
      <c r="S36" s="118">
        <f>+S27+S34</f>
        <v>0</v>
      </c>
      <c r="T36" s="118">
        <f>SUM(P36:S36)</f>
        <v>0</v>
      </c>
      <c r="U36" s="133"/>
      <c r="V36" s="118">
        <f>+V27+V34</f>
        <v>0</v>
      </c>
      <c r="W36" s="118">
        <f>+W27+W34</f>
        <v>0</v>
      </c>
      <c r="X36" s="118">
        <f>+X27+X34</f>
        <v>0</v>
      </c>
      <c r="Y36" s="118">
        <f>+Y27+Y34</f>
        <v>0</v>
      </c>
      <c r="Z36" s="118">
        <f>SUM(V36:Y36)</f>
        <v>0</v>
      </c>
      <c r="AA36" s="133"/>
      <c r="AB36" s="118">
        <f>Z36+T36+N36+H36</f>
        <v>0</v>
      </c>
      <c r="AC36" s="118">
        <f t="shared" ref="AC36:AH36" si="9">+AC27+AC34</f>
        <v>0</v>
      </c>
      <c r="AD36" s="118">
        <f t="shared" si="9"/>
        <v>0</v>
      </c>
      <c r="AE36" s="118">
        <f t="shared" si="9"/>
        <v>0</v>
      </c>
      <c r="AF36" s="118">
        <f t="shared" si="9"/>
        <v>0</v>
      </c>
      <c r="AG36" s="118">
        <f t="shared" si="9"/>
        <v>0</v>
      </c>
      <c r="AH36" s="118">
        <f t="shared" si="9"/>
        <v>0</v>
      </c>
      <c r="AI36" s="131">
        <f>SUM(AC36:AH36)</f>
        <v>0</v>
      </c>
      <c r="AJ36" s="54"/>
    </row>
    <row r="37" spans="1:36" x14ac:dyDescent="0.35">
      <c r="C37" s="58"/>
      <c r="D37" s="118"/>
      <c r="E37" s="118"/>
      <c r="F37" s="118"/>
      <c r="G37" s="118"/>
      <c r="H37" s="118"/>
      <c r="I37" s="132"/>
      <c r="J37" s="118"/>
      <c r="K37" s="118"/>
      <c r="L37" s="118"/>
      <c r="M37" s="118"/>
      <c r="N37" s="118"/>
      <c r="O37" s="132"/>
      <c r="P37" s="118"/>
      <c r="Q37" s="118"/>
      <c r="R37" s="118"/>
      <c r="S37" s="118"/>
      <c r="T37" s="118"/>
      <c r="U37" s="132"/>
      <c r="V37" s="118"/>
      <c r="W37" s="118"/>
      <c r="X37" s="118"/>
      <c r="Y37" s="118"/>
      <c r="Z37" s="118"/>
      <c r="AA37" s="118"/>
      <c r="AB37" s="118"/>
      <c r="AC37" s="118"/>
      <c r="AD37" s="118"/>
      <c r="AE37" s="118"/>
      <c r="AF37" s="118"/>
      <c r="AG37" s="118"/>
      <c r="AH37" s="118"/>
      <c r="AI37" s="131"/>
      <c r="AJ37" s="54"/>
    </row>
    <row r="38" spans="1:36" x14ac:dyDescent="0.35">
      <c r="B38" s="130" t="s">
        <v>250</v>
      </c>
      <c r="C38" s="113">
        <f>Balans!C34</f>
        <v>0</v>
      </c>
      <c r="D38" s="113">
        <f>C38+D36</f>
        <v>0</v>
      </c>
      <c r="E38" s="113">
        <f>+D38+E36</f>
        <v>0</v>
      </c>
      <c r="F38" s="113">
        <f>+E38+F36</f>
        <v>0</v>
      </c>
      <c r="G38" s="113">
        <f>+F38+G36</f>
        <v>0</v>
      </c>
      <c r="H38" s="129"/>
      <c r="I38" s="113"/>
      <c r="J38" s="113">
        <f>+G38+J36</f>
        <v>0</v>
      </c>
      <c r="K38" s="113">
        <f>+J38+K36</f>
        <v>0</v>
      </c>
      <c r="L38" s="113">
        <f>+K38+L36</f>
        <v>0</v>
      </c>
      <c r="M38" s="113">
        <f>+L38+M36</f>
        <v>0</v>
      </c>
      <c r="N38" s="129"/>
      <c r="O38" s="113"/>
      <c r="P38" s="113">
        <f>+M38+P36</f>
        <v>0</v>
      </c>
      <c r="Q38" s="113">
        <f>+P38+Q36</f>
        <v>0</v>
      </c>
      <c r="R38" s="113">
        <f>+Q38+R36</f>
        <v>0</v>
      </c>
      <c r="S38" s="113">
        <f>+R38+S36</f>
        <v>0</v>
      </c>
      <c r="T38" s="129"/>
      <c r="U38" s="113"/>
      <c r="V38" s="113">
        <f>+S38+V36</f>
        <v>0</v>
      </c>
      <c r="W38" s="113">
        <f>+V38+W36</f>
        <v>0</v>
      </c>
      <c r="X38" s="113">
        <f>+W38+X36</f>
        <v>0</v>
      </c>
      <c r="Y38" s="113">
        <f>+X38+Y36</f>
        <v>0</v>
      </c>
      <c r="Z38" s="129"/>
      <c r="AA38" s="113"/>
      <c r="AB38" s="129"/>
      <c r="AC38" s="113">
        <f>+Z36+AC36</f>
        <v>0</v>
      </c>
      <c r="AD38" s="113">
        <f>+AC38+AD36</f>
        <v>0</v>
      </c>
      <c r="AE38" s="113">
        <f>+AD38+AE36</f>
        <v>0</v>
      </c>
      <c r="AF38" s="113">
        <f>+AE38+AF36</f>
        <v>0</v>
      </c>
      <c r="AG38" s="113">
        <f>+AF38+AG36</f>
        <v>0</v>
      </c>
      <c r="AH38" s="113">
        <f>+AG38+AH36</f>
        <v>0</v>
      </c>
      <c r="AI38" s="128">
        <f>SUM(AC38:AH38)</f>
        <v>0</v>
      </c>
      <c r="AJ38" s="54"/>
    </row>
    <row r="39" spans="1:36" x14ac:dyDescent="0.35">
      <c r="B39" s="127"/>
      <c r="C39" s="125"/>
      <c r="D39" s="125"/>
      <c r="E39" s="126"/>
      <c r="F39" s="126"/>
      <c r="G39" s="125"/>
      <c r="H39" s="125"/>
      <c r="I39" s="125"/>
      <c r="J39" s="125"/>
      <c r="K39" s="125"/>
      <c r="L39" s="125"/>
      <c r="M39" s="125"/>
      <c r="N39" s="125"/>
      <c r="O39" s="125"/>
      <c r="P39" s="125"/>
      <c r="Q39" s="125"/>
      <c r="R39" s="125"/>
      <c r="S39" s="126"/>
      <c r="T39" s="126"/>
      <c r="U39" s="126"/>
      <c r="V39" s="125"/>
      <c r="W39" s="125"/>
      <c r="X39" s="125"/>
      <c r="Y39" s="125"/>
      <c r="Z39" s="125"/>
      <c r="AA39" s="125"/>
      <c r="AB39" s="125"/>
      <c r="AC39" s="125"/>
      <c r="AD39" s="125"/>
      <c r="AE39" s="125"/>
      <c r="AF39" s="125"/>
      <c r="AG39" s="125"/>
      <c r="AH39" s="125"/>
      <c r="AI39" s="125"/>
    </row>
    <row r="40" spans="1:36" x14ac:dyDescent="0.35">
      <c r="B40" s="124"/>
      <c r="C40" s="122"/>
      <c r="D40" s="123"/>
      <c r="E40" s="122"/>
      <c r="F40" s="122"/>
      <c r="G40" s="122"/>
      <c r="H40" s="122"/>
      <c r="I40" s="122"/>
      <c r="J40" s="122"/>
      <c r="K40" s="122"/>
      <c r="L40" s="122"/>
      <c r="M40" s="122"/>
      <c r="N40" s="122"/>
      <c r="O40" s="122"/>
      <c r="P40" s="122"/>
      <c r="Q40" s="122"/>
      <c r="R40" s="122"/>
      <c r="S40" s="123"/>
      <c r="T40" s="123"/>
      <c r="U40" s="123"/>
      <c r="V40" s="122"/>
      <c r="W40" s="122"/>
      <c r="X40" s="122"/>
      <c r="Y40" s="122"/>
      <c r="Z40" s="122"/>
      <c r="AA40" s="122"/>
      <c r="AB40" s="122"/>
      <c r="AC40" s="122"/>
      <c r="AD40" s="122"/>
      <c r="AE40" s="122"/>
      <c r="AF40" s="122"/>
      <c r="AG40" s="122"/>
      <c r="AH40" s="122"/>
      <c r="AI40" s="122"/>
    </row>
    <row r="41" spans="1:36" x14ac:dyDescent="0.35">
      <c r="A41" s="117"/>
      <c r="B41" s="121" t="s">
        <v>249</v>
      </c>
      <c r="C41" s="120"/>
      <c r="D41" s="58"/>
      <c r="E41" s="114"/>
      <c r="F41" s="114"/>
      <c r="G41" s="118">
        <f>Balans!C35-Balans!C58-Balans!C59-Balans!C60</f>
        <v>0</v>
      </c>
      <c r="H41" s="118"/>
      <c r="I41" s="118"/>
      <c r="J41" s="118"/>
      <c r="K41" s="118"/>
      <c r="L41" s="118"/>
      <c r="M41" s="118">
        <f>Balans!D35-Balans!D58-Balans!D59-Balans!D60</f>
        <v>0</v>
      </c>
      <c r="N41" s="118"/>
      <c r="O41" s="118"/>
      <c r="P41" s="118"/>
      <c r="Q41" s="118"/>
      <c r="R41" s="118"/>
      <c r="S41" s="118">
        <f>Balans!E35-Balans!E58-Balans!E59-Balans!E60</f>
        <v>0</v>
      </c>
      <c r="T41" s="118"/>
      <c r="U41" s="118"/>
      <c r="V41" s="118"/>
      <c r="W41" s="118"/>
      <c r="X41" s="118"/>
      <c r="Y41" s="118">
        <f>Balans!F35-Balans!F58-Balans!F59-Balans!F60</f>
        <v>0</v>
      </c>
      <c r="Z41" s="118"/>
      <c r="AA41" s="118"/>
      <c r="AB41" s="118"/>
      <c r="AC41" s="118">
        <f>Balans!G35-Balans!G58-Balans!G59-Balans!G60</f>
        <v>0</v>
      </c>
      <c r="AD41" s="118">
        <f>Balans!H35-Balans!H58-Balans!H59-Balans!H60</f>
        <v>0</v>
      </c>
      <c r="AE41" s="118">
        <f>Balans!I35-Balans!I58-Balans!I59-Balans!I60</f>
        <v>0</v>
      </c>
      <c r="AF41" s="118">
        <f>Balans!J35-Balans!J58-Balans!J59-Balans!J60</f>
        <v>0</v>
      </c>
      <c r="AG41" s="118">
        <f>Balans!K35-Balans!K58-Balans!K59-Balans!K60</f>
        <v>0</v>
      </c>
      <c r="AH41" s="118">
        <f>Balans!L35-Balans!L58-Balans!L59-Balans!L60</f>
        <v>0</v>
      </c>
      <c r="AI41" s="118">
        <f>Balans!M35-Balans!M58-Balans!M59-Balans!M60</f>
        <v>0</v>
      </c>
    </row>
    <row r="42" spans="1:36" x14ac:dyDescent="0.35">
      <c r="A42" s="117"/>
      <c r="B42" s="121" t="s">
        <v>248</v>
      </c>
      <c r="C42" s="120"/>
      <c r="D42" s="114"/>
      <c r="E42" s="114"/>
      <c r="F42" s="114"/>
      <c r="G42" s="118">
        <f>Balans!D35-Balans!D58+Balans!D59+Balans!D60</f>
        <v>0</v>
      </c>
      <c r="H42" s="118"/>
      <c r="I42" s="118"/>
      <c r="J42" s="118"/>
      <c r="K42" s="118"/>
      <c r="L42" s="118"/>
      <c r="M42" s="118">
        <f>Balans!E35-Balans!E58+Balans!E59+Balans!E60</f>
        <v>0</v>
      </c>
      <c r="N42" s="118"/>
      <c r="O42" s="118"/>
      <c r="P42" s="118"/>
      <c r="Q42" s="118"/>
      <c r="R42" s="118"/>
      <c r="S42" s="118">
        <f>Balans!F35-Balans!F58+Balans!F59+Balans!F60</f>
        <v>0</v>
      </c>
      <c r="T42" s="118"/>
      <c r="U42" s="118"/>
      <c r="V42" s="118"/>
      <c r="W42" s="118"/>
      <c r="X42" s="118"/>
      <c r="Y42" s="118">
        <f>Balans!G35-Balans!G58+Balans!G59+Balans!G60</f>
        <v>0</v>
      </c>
      <c r="Z42" s="118"/>
      <c r="AA42" s="118"/>
      <c r="AB42" s="118"/>
      <c r="AC42" s="118">
        <f>Balans!H35-Balans!H58+Balans!H59+Balans!H60</f>
        <v>0</v>
      </c>
      <c r="AD42" s="118">
        <f>Balans!I35-Balans!I58+Balans!I59+Balans!I60</f>
        <v>0</v>
      </c>
      <c r="AE42" s="118">
        <f>Balans!J35-Balans!J58+Balans!J59+Balans!J60</f>
        <v>0</v>
      </c>
      <c r="AF42" s="118">
        <f>Balans!K35-Balans!K58+Balans!K59+Balans!K60</f>
        <v>0</v>
      </c>
      <c r="AG42" s="118">
        <f>Balans!L35-Balans!L58+Balans!L59+Balans!L60</f>
        <v>0</v>
      </c>
      <c r="AH42" s="118">
        <f>Balans!M35-Balans!M58+Balans!M59+Balans!M60</f>
        <v>0</v>
      </c>
      <c r="AI42" s="118">
        <f>Balans!N35-Balans!N58+Balans!N59+Balans!N60</f>
        <v>0</v>
      </c>
    </row>
    <row r="43" spans="1:36" x14ac:dyDescent="0.35">
      <c r="A43" s="117"/>
      <c r="B43" s="53" t="s">
        <v>247</v>
      </c>
      <c r="C43" s="119"/>
      <c r="D43" s="114"/>
      <c r="E43" s="114"/>
      <c r="F43" s="114"/>
      <c r="G43" s="118">
        <f>G42-G41</f>
        <v>0</v>
      </c>
      <c r="H43" s="118"/>
      <c r="I43" s="118"/>
      <c r="J43" s="118"/>
      <c r="K43" s="118"/>
      <c r="L43" s="118"/>
      <c r="M43" s="118">
        <f>M42-M41</f>
        <v>0</v>
      </c>
      <c r="N43" s="118"/>
      <c r="O43" s="118"/>
      <c r="P43" s="118"/>
      <c r="Q43" s="118"/>
      <c r="R43" s="118"/>
      <c r="S43" s="118">
        <f>S42-S41</f>
        <v>0</v>
      </c>
      <c r="T43" s="118"/>
      <c r="U43" s="118"/>
      <c r="V43" s="118"/>
      <c r="W43" s="118"/>
      <c r="X43" s="118"/>
      <c r="Y43" s="118">
        <f>Y42-Y41</f>
        <v>0</v>
      </c>
      <c r="Z43" s="118"/>
      <c r="AA43" s="118"/>
      <c r="AB43" s="118"/>
      <c r="AC43" s="118">
        <f t="shared" ref="AC43:AI43" si="10">AC42-AC41</f>
        <v>0</v>
      </c>
      <c r="AD43" s="118">
        <f t="shared" si="10"/>
        <v>0</v>
      </c>
      <c r="AE43" s="118">
        <f t="shared" si="10"/>
        <v>0</v>
      </c>
      <c r="AF43" s="118">
        <f t="shared" si="10"/>
        <v>0</v>
      </c>
      <c r="AG43" s="118">
        <f t="shared" si="10"/>
        <v>0</v>
      </c>
      <c r="AH43" s="118">
        <f t="shared" si="10"/>
        <v>0</v>
      </c>
      <c r="AI43" s="118">
        <f t="shared" si="10"/>
        <v>0</v>
      </c>
    </row>
    <row r="44" spans="1:36" x14ac:dyDescent="0.35">
      <c r="A44" s="117"/>
      <c r="B44" s="53"/>
      <c r="C44" s="114"/>
      <c r="D44" s="114"/>
      <c r="E44" s="114"/>
      <c r="F44" s="114"/>
      <c r="G44" s="114"/>
      <c r="H44" s="58"/>
      <c r="I44" s="114"/>
      <c r="J44" s="114"/>
      <c r="K44" s="116"/>
      <c r="L44" s="116"/>
      <c r="M44" s="114"/>
      <c r="N44" s="115"/>
      <c r="O44" s="115"/>
      <c r="P44" s="115"/>
      <c r="Q44" s="115"/>
      <c r="R44" s="115"/>
      <c r="S44" s="114"/>
      <c r="T44" s="115"/>
      <c r="U44" s="115"/>
      <c r="V44" s="115"/>
      <c r="W44" s="115"/>
      <c r="X44" s="115"/>
      <c r="Y44" s="114"/>
      <c r="Z44" s="115"/>
      <c r="AA44" s="115"/>
      <c r="AB44" s="115"/>
      <c r="AC44" s="114"/>
      <c r="AD44" s="114"/>
      <c r="AE44" s="114"/>
      <c r="AF44" s="114"/>
      <c r="AG44" s="114"/>
      <c r="AH44" s="114"/>
      <c r="AI44" s="114"/>
    </row>
    <row r="45" spans="1:36" s="112" customFormat="1" x14ac:dyDescent="0.35">
      <c r="B45" s="112" t="s">
        <v>246</v>
      </c>
      <c r="C45" s="65"/>
      <c r="D45" s="65"/>
      <c r="E45" s="65"/>
      <c r="F45" s="65"/>
      <c r="G45" s="113">
        <f>G36-G43</f>
        <v>0</v>
      </c>
      <c r="H45" s="113"/>
      <c r="I45" s="113"/>
      <c r="J45" s="113"/>
      <c r="K45" s="113"/>
      <c r="L45" s="113"/>
      <c r="M45" s="113">
        <f>M36-M43</f>
        <v>0</v>
      </c>
      <c r="N45" s="65"/>
      <c r="O45" s="65"/>
      <c r="P45" s="65"/>
      <c r="Q45" s="65"/>
      <c r="R45" s="65"/>
      <c r="S45" s="113">
        <f>S36-S43</f>
        <v>0</v>
      </c>
      <c r="T45" s="113"/>
      <c r="U45" s="113"/>
      <c r="V45" s="113"/>
      <c r="W45" s="113"/>
      <c r="X45" s="113"/>
      <c r="Y45" s="113">
        <f>Y36-Y43</f>
        <v>0</v>
      </c>
      <c r="Z45" s="113"/>
      <c r="AA45" s="113"/>
      <c r="AB45" s="113"/>
      <c r="AC45" s="113">
        <f t="shared" ref="AC45:AI45" si="11">AC36-AC43</f>
        <v>0</v>
      </c>
      <c r="AD45" s="113">
        <f t="shared" si="11"/>
        <v>0</v>
      </c>
      <c r="AE45" s="113">
        <f t="shared" si="11"/>
        <v>0</v>
      </c>
      <c r="AF45" s="113">
        <f t="shared" si="11"/>
        <v>0</v>
      </c>
      <c r="AG45" s="113">
        <f t="shared" si="11"/>
        <v>0</v>
      </c>
      <c r="AH45" s="113">
        <f t="shared" si="11"/>
        <v>0</v>
      </c>
      <c r="AI45" s="113">
        <f t="shared" si="11"/>
        <v>0</v>
      </c>
    </row>
  </sheetData>
  <mergeCells count="6">
    <mergeCell ref="AC2:AI2"/>
    <mergeCell ref="D2:AB2"/>
    <mergeCell ref="D4:G4"/>
    <mergeCell ref="J4:M4"/>
    <mergeCell ref="P4:S4"/>
    <mergeCell ref="V4:Y4"/>
  </mergeCells>
  <pageMargins left="0" right="0" top="0.74803149606299213" bottom="0.74803149606299213" header="0.31496062992125984" footer="0.31496062992125984"/>
  <pageSetup paperSize="9" scale="38" orientation="landscape" r:id="rId1"/>
  <headerFooter>
    <oddFooter>&amp;LFinancieel model innovatiekrediet&amp;CLiquiditeitsprognose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BAD7F-D0BA-41F1-AED0-CE5343A77970}">
  <sheetPr>
    <pageSetUpPr fitToPage="1"/>
  </sheetPr>
  <dimension ref="A1:H45"/>
  <sheetViews>
    <sheetView showGridLines="0" zoomScaleNormal="100" workbookViewId="0">
      <selection activeCell="H17" sqref="H17"/>
    </sheetView>
  </sheetViews>
  <sheetFormatPr defaultRowHeight="14.5" x14ac:dyDescent="0.35"/>
  <cols>
    <col min="1" max="1" width="34.54296875" customWidth="1"/>
    <col min="2" max="6" width="13.54296875" customWidth="1"/>
  </cols>
  <sheetData>
    <row r="1" spans="1:6" ht="17" x14ac:dyDescent="0.35">
      <c r="A1" s="712" t="s">
        <v>308</v>
      </c>
      <c r="B1" s="712"/>
      <c r="C1" s="712"/>
      <c r="D1" s="712"/>
      <c r="E1" s="712"/>
      <c r="F1" s="712"/>
    </row>
    <row r="2" spans="1:6" ht="15" thickBot="1" x14ac:dyDescent="0.4"/>
    <row r="3" spans="1:6" s="166" customFormat="1" ht="29.25" customHeight="1" x14ac:dyDescent="0.35">
      <c r="A3" s="169" t="s">
        <v>307</v>
      </c>
      <c r="B3" s="168" t="s">
        <v>243</v>
      </c>
      <c r="C3" s="168" t="s">
        <v>179</v>
      </c>
      <c r="D3" s="168" t="s">
        <v>178</v>
      </c>
      <c r="E3" s="168" t="s">
        <v>177</v>
      </c>
      <c r="F3" s="167" t="s">
        <v>159</v>
      </c>
    </row>
    <row r="4" spans="1:6" x14ac:dyDescent="0.35">
      <c r="A4" s="157"/>
      <c r="B4" s="159"/>
      <c r="C4" s="159"/>
      <c r="D4" s="159"/>
      <c r="E4" s="159"/>
      <c r="F4" s="158"/>
    </row>
    <row r="5" spans="1:6" x14ac:dyDescent="0.35">
      <c r="A5" s="157" t="s">
        <v>306</v>
      </c>
      <c r="B5" s="156">
        <v>0</v>
      </c>
      <c r="C5" s="156">
        <v>0</v>
      </c>
      <c r="D5" s="156">
        <v>0</v>
      </c>
      <c r="E5" s="156">
        <v>0</v>
      </c>
      <c r="F5" s="155">
        <v>0</v>
      </c>
    </row>
    <row r="6" spans="1:6" x14ac:dyDescent="0.35">
      <c r="A6" s="157" t="s">
        <v>305</v>
      </c>
      <c r="B6" s="156">
        <v>0</v>
      </c>
      <c r="C6" s="156">
        <v>0</v>
      </c>
      <c r="D6" s="156">
        <v>0</v>
      </c>
      <c r="E6" s="156">
        <v>0</v>
      </c>
      <c r="F6" s="155">
        <v>0</v>
      </c>
    </row>
    <row r="7" spans="1:6" s="148" customFormat="1" x14ac:dyDescent="0.35">
      <c r="A7" s="163" t="s">
        <v>304</v>
      </c>
      <c r="B7" s="162">
        <f>B5-B6</f>
        <v>0</v>
      </c>
      <c r="C7" s="162">
        <f>C5-C6</f>
        <v>0</v>
      </c>
      <c r="D7" s="162">
        <f>D5-D6</f>
        <v>0</v>
      </c>
      <c r="E7" s="162">
        <f>E5-E6</f>
        <v>0</v>
      </c>
      <c r="F7" s="161">
        <f>F5-F6</f>
        <v>0</v>
      </c>
    </row>
    <row r="8" spans="1:6" x14ac:dyDescent="0.35">
      <c r="A8" s="157"/>
      <c r="B8" s="159"/>
      <c r="C8" s="159"/>
      <c r="D8" s="159"/>
      <c r="E8" s="159"/>
      <c r="F8" s="158"/>
    </row>
    <row r="9" spans="1:6" x14ac:dyDescent="0.35">
      <c r="A9" s="163" t="s">
        <v>303</v>
      </c>
      <c r="B9" s="165" t="s">
        <v>180</v>
      </c>
      <c r="C9" s="165" t="s">
        <v>179</v>
      </c>
      <c r="D9" s="165" t="s">
        <v>178</v>
      </c>
      <c r="E9" s="165" t="s">
        <v>177</v>
      </c>
      <c r="F9" s="164" t="s">
        <v>159</v>
      </c>
    </row>
    <row r="10" spans="1:6" x14ac:dyDescent="0.35">
      <c r="A10" s="157" t="s">
        <v>302</v>
      </c>
      <c r="B10" s="156">
        <v>0</v>
      </c>
      <c r="C10" s="156">
        <v>0</v>
      </c>
      <c r="D10" s="156">
        <v>0</v>
      </c>
      <c r="E10" s="156">
        <v>0</v>
      </c>
      <c r="F10" s="155">
        <v>0</v>
      </c>
    </row>
    <row r="11" spans="1:6" x14ac:dyDescent="0.35">
      <c r="A11" s="157" t="s">
        <v>301</v>
      </c>
      <c r="B11" s="156">
        <v>0</v>
      </c>
      <c r="C11" s="156">
        <v>0</v>
      </c>
      <c r="D11" s="156">
        <v>0</v>
      </c>
      <c r="E11" s="156">
        <v>0</v>
      </c>
      <c r="F11" s="155">
        <v>0</v>
      </c>
    </row>
    <row r="12" spans="1:6" x14ac:dyDescent="0.35">
      <c r="A12" s="157" t="s">
        <v>300</v>
      </c>
      <c r="B12" s="156">
        <v>0</v>
      </c>
      <c r="C12" s="156">
        <v>0</v>
      </c>
      <c r="D12" s="156">
        <v>0</v>
      </c>
      <c r="E12" s="156">
        <v>0</v>
      </c>
      <c r="F12" s="155">
        <v>0</v>
      </c>
    </row>
    <row r="13" spans="1:6" x14ac:dyDescent="0.35">
      <c r="A13" s="157" t="s">
        <v>299</v>
      </c>
      <c r="B13" s="156">
        <v>0</v>
      </c>
      <c r="C13" s="156">
        <v>0</v>
      </c>
      <c r="D13" s="156">
        <v>0</v>
      </c>
      <c r="E13" s="156">
        <v>0</v>
      </c>
      <c r="F13" s="155">
        <v>0</v>
      </c>
    </row>
    <row r="14" spans="1:6" x14ac:dyDescent="0.35">
      <c r="A14" s="157" t="s">
        <v>298</v>
      </c>
      <c r="B14" s="156">
        <v>0</v>
      </c>
      <c r="C14" s="156">
        <v>0</v>
      </c>
      <c r="D14" s="156">
        <v>0</v>
      </c>
      <c r="E14" s="156">
        <v>0</v>
      </c>
      <c r="F14" s="155">
        <v>0</v>
      </c>
    </row>
    <row r="15" spans="1:6" x14ac:dyDescent="0.35">
      <c r="A15" s="157" t="s">
        <v>297</v>
      </c>
      <c r="B15" s="156">
        <v>0</v>
      </c>
      <c r="C15" s="156">
        <v>0</v>
      </c>
      <c r="D15" s="156">
        <v>0</v>
      </c>
      <c r="E15" s="156">
        <v>0</v>
      </c>
      <c r="F15" s="155">
        <v>0</v>
      </c>
    </row>
    <row r="16" spans="1:6" x14ac:dyDescent="0.35">
      <c r="A16" s="157" t="s">
        <v>296</v>
      </c>
      <c r="B16" s="156">
        <v>0</v>
      </c>
      <c r="C16" s="156">
        <v>0</v>
      </c>
      <c r="D16" s="156">
        <v>0</v>
      </c>
      <c r="E16" s="156">
        <v>0</v>
      </c>
      <c r="F16" s="155">
        <v>0</v>
      </c>
    </row>
    <row r="17" spans="1:8" x14ac:dyDescent="0.35">
      <c r="A17" s="157" t="s">
        <v>295</v>
      </c>
      <c r="B17" s="156">
        <v>0</v>
      </c>
      <c r="C17" s="156">
        <v>0</v>
      </c>
      <c r="D17" s="156">
        <v>0</v>
      </c>
      <c r="E17" s="156">
        <v>0</v>
      </c>
      <c r="F17" s="155">
        <v>0</v>
      </c>
    </row>
    <row r="18" spans="1:8" x14ac:dyDescent="0.35">
      <c r="A18" s="157" t="s">
        <v>294</v>
      </c>
      <c r="B18" s="156">
        <v>0</v>
      </c>
      <c r="C18" s="156">
        <v>0</v>
      </c>
      <c r="D18" s="156">
        <v>0</v>
      </c>
      <c r="E18" s="156">
        <v>0</v>
      </c>
      <c r="F18" s="155">
        <v>0</v>
      </c>
    </row>
    <row r="19" spans="1:8" x14ac:dyDescent="0.35">
      <c r="A19" s="157" t="s">
        <v>293</v>
      </c>
      <c r="B19" s="156">
        <v>0</v>
      </c>
      <c r="C19" s="156">
        <v>0</v>
      </c>
      <c r="D19" s="156">
        <v>0</v>
      </c>
      <c r="E19" s="156">
        <v>0</v>
      </c>
      <c r="F19" s="155">
        <v>0</v>
      </c>
    </row>
    <row r="20" spans="1:8" x14ac:dyDescent="0.35">
      <c r="A20" s="157" t="s">
        <v>292</v>
      </c>
      <c r="B20" s="156">
        <v>0</v>
      </c>
      <c r="C20" s="156">
        <v>0</v>
      </c>
      <c r="D20" s="156">
        <v>0</v>
      </c>
      <c r="E20" s="156">
        <v>0</v>
      </c>
      <c r="F20" s="155">
        <v>0</v>
      </c>
    </row>
    <row r="21" spans="1:8" x14ac:dyDescent="0.35">
      <c r="A21" s="157" t="s">
        <v>292</v>
      </c>
      <c r="B21" s="156">
        <v>0</v>
      </c>
      <c r="C21" s="156">
        <v>0</v>
      </c>
      <c r="D21" s="156">
        <v>0</v>
      </c>
      <c r="E21" s="156">
        <v>0</v>
      </c>
      <c r="F21" s="155">
        <v>0</v>
      </c>
    </row>
    <row r="22" spans="1:8" x14ac:dyDescent="0.35">
      <c r="A22" s="157" t="s">
        <v>292</v>
      </c>
      <c r="B22" s="156">
        <v>0</v>
      </c>
      <c r="C22" s="156">
        <v>0</v>
      </c>
      <c r="D22" s="156">
        <v>0</v>
      </c>
      <c r="E22" s="156">
        <v>0</v>
      </c>
      <c r="F22" s="155">
        <v>0</v>
      </c>
    </row>
    <row r="23" spans="1:8" x14ac:dyDescent="0.35">
      <c r="A23" s="157" t="s">
        <v>292</v>
      </c>
      <c r="B23" s="156">
        <v>0</v>
      </c>
      <c r="C23" s="156">
        <v>0</v>
      </c>
      <c r="D23" s="156">
        <v>0</v>
      </c>
      <c r="E23" s="156">
        <v>0</v>
      </c>
      <c r="F23" s="155">
        <v>0</v>
      </c>
    </row>
    <row r="24" spans="1:8" x14ac:dyDescent="0.35">
      <c r="A24" s="157" t="s">
        <v>292</v>
      </c>
      <c r="B24" s="156">
        <v>0</v>
      </c>
      <c r="C24" s="156">
        <v>0</v>
      </c>
      <c r="D24" s="156">
        <v>0</v>
      </c>
      <c r="E24" s="156">
        <v>0</v>
      </c>
      <c r="F24" s="155">
        <v>0</v>
      </c>
    </row>
    <row r="25" spans="1:8" x14ac:dyDescent="0.35">
      <c r="A25" s="163" t="s">
        <v>291</v>
      </c>
      <c r="B25" s="162">
        <f>SUM(B10:B24)</f>
        <v>0</v>
      </c>
      <c r="C25" s="162">
        <f>SUM(C10:C24)</f>
        <v>0</v>
      </c>
      <c r="D25" s="162">
        <f>SUM(D10:D24)</f>
        <v>0</v>
      </c>
      <c r="E25" s="162">
        <f>SUM(E10:E24)</f>
        <v>0</v>
      </c>
      <c r="F25" s="161">
        <f>SUM(F10:F24)</f>
        <v>0</v>
      </c>
    </row>
    <row r="26" spans="1:8" x14ac:dyDescent="0.35">
      <c r="A26" s="157"/>
      <c r="B26" s="159"/>
      <c r="C26" s="159"/>
      <c r="D26" s="159"/>
      <c r="E26" s="159"/>
      <c r="F26" s="158"/>
    </row>
    <row r="27" spans="1:8" x14ac:dyDescent="0.35">
      <c r="A27" s="163" t="s">
        <v>290</v>
      </c>
      <c r="B27" s="162">
        <f>B7-B25</f>
        <v>0</v>
      </c>
      <c r="C27" s="162">
        <f>C7-C25</f>
        <v>0</v>
      </c>
      <c r="D27" s="162">
        <f>D7-D25</f>
        <v>0</v>
      </c>
      <c r="E27" s="162">
        <f>E7-E25</f>
        <v>0</v>
      </c>
      <c r="F27" s="161">
        <f>F7-F25</f>
        <v>0</v>
      </c>
    </row>
    <row r="28" spans="1:8" x14ac:dyDescent="0.35">
      <c r="A28" s="157"/>
      <c r="B28" s="159"/>
      <c r="C28" s="159"/>
      <c r="D28" s="159"/>
      <c r="E28" s="159"/>
      <c r="F28" s="158"/>
    </row>
    <row r="29" spans="1:8" x14ac:dyDescent="0.35">
      <c r="A29" s="157" t="s">
        <v>289</v>
      </c>
      <c r="B29" s="156"/>
      <c r="C29" s="156"/>
      <c r="D29" s="156"/>
      <c r="E29" s="156"/>
      <c r="F29" s="155"/>
    </row>
    <row r="30" spans="1:8" x14ac:dyDescent="0.35">
      <c r="A30" s="157"/>
      <c r="B30" s="159"/>
      <c r="C30" s="159"/>
      <c r="D30" s="159"/>
      <c r="E30" s="159"/>
      <c r="F30" s="158"/>
    </row>
    <row r="31" spans="1:8" x14ac:dyDescent="0.35">
      <c r="A31" s="163" t="s">
        <v>288</v>
      </c>
      <c r="B31" s="162">
        <f>B27-B29</f>
        <v>0</v>
      </c>
      <c r="C31" s="162">
        <f>C27-C29</f>
        <v>0</v>
      </c>
      <c r="D31" s="162">
        <f>D27-D29</f>
        <v>0</v>
      </c>
      <c r="E31" s="162">
        <f>E27-E29</f>
        <v>0</v>
      </c>
      <c r="F31" s="161">
        <f>F27-F29</f>
        <v>0</v>
      </c>
      <c r="H31" s="160"/>
    </row>
    <row r="32" spans="1:8" x14ac:dyDescent="0.35">
      <c r="A32" s="157"/>
      <c r="B32" s="159"/>
      <c r="C32" s="159"/>
      <c r="D32" s="159"/>
      <c r="E32" s="159"/>
      <c r="F32" s="158"/>
    </row>
    <row r="33" spans="1:6" x14ac:dyDescent="0.35">
      <c r="A33" s="157" t="s">
        <v>287</v>
      </c>
      <c r="B33" s="156">
        <f>B31*0.25</f>
        <v>0</v>
      </c>
      <c r="C33" s="156">
        <f>C31*0.25</f>
        <v>0</v>
      </c>
      <c r="D33" s="156">
        <f>D31*0.25</f>
        <v>0</v>
      </c>
      <c r="E33" s="156">
        <f>E31*0.25</f>
        <v>0</v>
      </c>
      <c r="F33" s="155">
        <f>F31*0.25</f>
        <v>0</v>
      </c>
    </row>
    <row r="34" spans="1:6" ht="15" thickBot="1" x14ac:dyDescent="0.4">
      <c r="A34" s="154"/>
      <c r="B34" s="153"/>
      <c r="C34" s="153"/>
      <c r="D34" s="153"/>
      <c r="E34" s="153"/>
      <c r="F34" s="152"/>
    </row>
    <row r="35" spans="1:6" ht="15" thickBot="1" x14ac:dyDescent="0.4">
      <c r="A35" s="151" t="s">
        <v>286</v>
      </c>
      <c r="B35" s="150">
        <f>B31-B33</f>
        <v>0</v>
      </c>
      <c r="C35" s="150">
        <f>C31-C33</f>
        <v>0</v>
      </c>
      <c r="D35" s="150">
        <f>D31-D33</f>
        <v>0</v>
      </c>
      <c r="E35" s="150">
        <f>E31-E33</f>
        <v>0</v>
      </c>
      <c r="F35" s="149">
        <f>F31-F33</f>
        <v>0</v>
      </c>
    </row>
    <row r="37" spans="1:6" ht="36.75" customHeight="1" x14ac:dyDescent="0.35">
      <c r="A37" s="710" t="s">
        <v>285</v>
      </c>
      <c r="B37" s="711"/>
      <c r="C37" s="711"/>
      <c r="D37" s="711"/>
      <c r="E37" s="711"/>
      <c r="F37" s="711"/>
    </row>
    <row r="45" spans="1:6" x14ac:dyDescent="0.35">
      <c r="A45" s="148"/>
    </row>
  </sheetData>
  <mergeCells count="2">
    <mergeCell ref="A37:F37"/>
    <mergeCell ref="A1:F1"/>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8353B-7673-451A-8305-75A45F43BA52}">
  <dimension ref="A1:E57"/>
  <sheetViews>
    <sheetView topLeftCell="A10" workbookViewId="0">
      <selection activeCell="C18" sqref="C18"/>
    </sheetView>
  </sheetViews>
  <sheetFormatPr defaultRowHeight="14.5" x14ac:dyDescent="0.35"/>
  <cols>
    <col min="2" max="2" width="17.54296875" bestFit="1" customWidth="1"/>
    <col min="3" max="3" width="16" bestFit="1" customWidth="1"/>
    <col min="4" max="4" width="22.36328125" bestFit="1" customWidth="1"/>
    <col min="5" max="5" width="29" bestFit="1" customWidth="1"/>
  </cols>
  <sheetData>
    <row r="1" spans="1:5" ht="15" hidden="1" thickBot="1" x14ac:dyDescent="0.4">
      <c r="B1" s="381"/>
      <c r="C1" s="382"/>
      <c r="D1" s="382"/>
      <c r="E1" s="383"/>
    </row>
    <row r="2" spans="1:5" ht="15" hidden="1" thickBot="1" x14ac:dyDescent="0.4">
      <c r="B2" s="384"/>
      <c r="E2" s="385"/>
    </row>
    <row r="3" spans="1:5" ht="15" hidden="1" thickBot="1" x14ac:dyDescent="0.4">
      <c r="B3" s="384"/>
      <c r="E3" s="385"/>
    </row>
    <row r="4" spans="1:5" ht="15" hidden="1" thickBot="1" x14ac:dyDescent="0.4">
      <c r="B4" s="384"/>
      <c r="E4" s="385"/>
    </row>
    <row r="5" spans="1:5" x14ac:dyDescent="0.35">
      <c r="A5" s="446" t="s">
        <v>3</v>
      </c>
      <c r="B5" s="448" t="s">
        <v>64</v>
      </c>
      <c r="C5" s="442" t="s">
        <v>65</v>
      </c>
      <c r="D5" s="450" t="s">
        <v>387</v>
      </c>
      <c r="E5" s="442" t="s">
        <v>66</v>
      </c>
    </row>
    <row r="6" spans="1:5" ht="15" thickBot="1" x14ac:dyDescent="0.4">
      <c r="A6" s="447"/>
      <c r="B6" s="449"/>
      <c r="C6" s="443"/>
      <c r="D6" s="451"/>
      <c r="E6" s="443"/>
    </row>
    <row r="7" spans="1:5" x14ac:dyDescent="0.35">
      <c r="A7" s="378">
        <v>1</v>
      </c>
      <c r="B7" s="22"/>
      <c r="C7" s="16"/>
      <c r="D7" s="16"/>
      <c r="E7" s="386" t="str">
        <f>IFERROR(VLOOKUP(C7,Data!A$10:F$13,6,0),"")</f>
        <v/>
      </c>
    </row>
    <row r="8" spans="1:5" x14ac:dyDescent="0.35">
      <c r="A8" s="379">
        <v>2</v>
      </c>
      <c r="B8" s="23"/>
      <c r="C8" s="16"/>
      <c r="D8" s="16"/>
      <c r="E8" s="386" t="str">
        <f>IFERROR(VLOOKUP(C8,Data!A$10:F$13,6,0),"")</f>
        <v/>
      </c>
    </row>
    <row r="9" spans="1:5" x14ac:dyDescent="0.35">
      <c r="A9" s="379">
        <v>3</v>
      </c>
      <c r="B9" s="23"/>
      <c r="C9" s="16"/>
      <c r="D9" s="16"/>
      <c r="E9" s="386" t="str">
        <f>IFERROR(VLOOKUP(C9,Data!A$10:F$13,6,0),"")</f>
        <v/>
      </c>
    </row>
    <row r="10" spans="1:5" x14ac:dyDescent="0.35">
      <c r="A10" s="379">
        <v>4</v>
      </c>
      <c r="B10" s="23"/>
      <c r="C10" s="16"/>
      <c r="D10" s="16"/>
      <c r="E10" s="386" t="str">
        <f>IFERROR(VLOOKUP(C10,Data!A$10:F$13,6,0),"")</f>
        <v/>
      </c>
    </row>
    <row r="11" spans="1:5" x14ac:dyDescent="0.35">
      <c r="A11" s="379">
        <v>5</v>
      </c>
      <c r="B11" s="23"/>
      <c r="C11" s="16"/>
      <c r="D11" s="16"/>
      <c r="E11" s="386" t="str">
        <f>IFERROR(VLOOKUP(C11,Data!A$10:F$13,6,0),"")</f>
        <v/>
      </c>
    </row>
    <row r="12" spans="1:5" x14ac:dyDescent="0.35">
      <c r="A12" s="379">
        <v>6</v>
      </c>
      <c r="B12" s="23"/>
      <c r="C12" s="16"/>
      <c r="D12" s="16"/>
      <c r="E12" s="386" t="str">
        <f>IFERROR(VLOOKUP(C12,Data!A$10:F$13,6,0),"")</f>
        <v/>
      </c>
    </row>
    <row r="13" spans="1:5" x14ac:dyDescent="0.35">
      <c r="A13" s="379">
        <v>7</v>
      </c>
      <c r="B13" s="23"/>
      <c r="C13" s="16"/>
      <c r="D13" s="16"/>
      <c r="E13" s="386" t="str">
        <f>IFERROR(VLOOKUP(C13,Data!A$10:F$13,6,0),"")</f>
        <v/>
      </c>
    </row>
    <row r="14" spans="1:5" x14ac:dyDescent="0.35">
      <c r="A14" s="379">
        <v>8</v>
      </c>
      <c r="B14" s="23"/>
      <c r="C14" s="16"/>
      <c r="D14" s="16"/>
      <c r="E14" s="386" t="str">
        <f>IFERROR(VLOOKUP(C14,Data!A$10:F$13,6,0),"")</f>
        <v/>
      </c>
    </row>
    <row r="15" spans="1:5" x14ac:dyDescent="0.35">
      <c r="A15" s="379">
        <v>9</v>
      </c>
      <c r="B15" s="23"/>
      <c r="C15" s="16"/>
      <c r="D15" s="16"/>
      <c r="E15" s="386" t="str">
        <f>IFERROR(VLOOKUP(C15,Data!A$10:F$13,6,0),"")</f>
        <v/>
      </c>
    </row>
    <row r="16" spans="1:5" x14ac:dyDescent="0.35">
      <c r="A16" s="379">
        <v>10</v>
      </c>
      <c r="B16" s="23"/>
      <c r="C16" s="16"/>
      <c r="D16" s="16"/>
      <c r="E16" s="386" t="str">
        <f>IFERROR(VLOOKUP(C16,Data!A$10:F$13,6,0),"")</f>
        <v/>
      </c>
    </row>
    <row r="17" spans="1:5" x14ac:dyDescent="0.35">
      <c r="A17" s="379">
        <v>11</v>
      </c>
      <c r="B17" s="23"/>
      <c r="C17" s="16"/>
      <c r="D17" s="16"/>
      <c r="E17" s="386" t="str">
        <f>IFERROR(VLOOKUP(C17,Data!A$10:F$13,6,0),"")</f>
        <v/>
      </c>
    </row>
    <row r="18" spans="1:5" x14ac:dyDescent="0.35">
      <c r="A18" s="379">
        <v>12</v>
      </c>
      <c r="B18" s="23"/>
      <c r="C18" s="16"/>
      <c r="D18" s="16"/>
      <c r="E18" s="386" t="str">
        <f>IFERROR(VLOOKUP(C18,Data!A$10:F$13,6,0),"")</f>
        <v/>
      </c>
    </row>
    <row r="19" spans="1:5" x14ac:dyDescent="0.35">
      <c r="A19" s="379">
        <v>13</v>
      </c>
      <c r="B19" s="23"/>
      <c r="C19" s="16"/>
      <c r="D19" s="16"/>
      <c r="E19" s="386" t="str">
        <f>IFERROR(VLOOKUP(C19,Data!A$10:F$13,6,0),"")</f>
        <v/>
      </c>
    </row>
    <row r="20" spans="1:5" x14ac:dyDescent="0.35">
      <c r="A20" s="379">
        <v>14</v>
      </c>
      <c r="B20" s="23"/>
      <c r="C20" s="16"/>
      <c r="D20" s="16"/>
      <c r="E20" s="386" t="str">
        <f>IFERROR(VLOOKUP(C20,Data!A$10:F$13,6,0),"")</f>
        <v/>
      </c>
    </row>
    <row r="21" spans="1:5" x14ac:dyDescent="0.35">
      <c r="A21" s="379">
        <v>15</v>
      </c>
      <c r="B21" s="23"/>
      <c r="C21" s="16"/>
      <c r="D21" s="16"/>
      <c r="E21" s="386" t="str">
        <f>IFERROR(VLOOKUP(C21,Data!A$10:F$13,6,0),"")</f>
        <v/>
      </c>
    </row>
    <row r="22" spans="1:5" x14ac:dyDescent="0.35">
      <c r="A22" s="379">
        <v>16</v>
      </c>
      <c r="B22" s="23"/>
      <c r="C22" s="16"/>
      <c r="D22" s="16"/>
      <c r="E22" s="386" t="str">
        <f>IFERROR(VLOOKUP(C22,Data!A$10:F$13,6,0),"")</f>
        <v/>
      </c>
    </row>
    <row r="23" spans="1:5" x14ac:dyDescent="0.35">
      <c r="A23" s="379">
        <v>17</v>
      </c>
      <c r="B23" s="23"/>
      <c r="C23" s="16"/>
      <c r="D23" s="16"/>
      <c r="E23" s="386" t="str">
        <f>IFERROR(VLOOKUP(C23,Data!A$10:F$13,6,0),"")</f>
        <v/>
      </c>
    </row>
    <row r="24" spans="1:5" x14ac:dyDescent="0.35">
      <c r="A24" s="379">
        <v>18</v>
      </c>
      <c r="B24" s="23"/>
      <c r="C24" s="16"/>
      <c r="D24" s="16"/>
      <c r="E24" s="386" t="str">
        <f>IFERROR(VLOOKUP(C24,Data!A$10:F$13,6,0),"")</f>
        <v/>
      </c>
    </row>
    <row r="25" spans="1:5" x14ac:dyDescent="0.35">
      <c r="A25" s="379">
        <v>19</v>
      </c>
      <c r="B25" s="23"/>
      <c r="C25" s="16"/>
      <c r="D25" s="16"/>
      <c r="E25" s="386" t="str">
        <f>IFERROR(VLOOKUP(C25,Data!A$10:F$13,6,0),"")</f>
        <v/>
      </c>
    </row>
    <row r="26" spans="1:5" x14ac:dyDescent="0.35">
      <c r="A26" s="379">
        <v>20</v>
      </c>
      <c r="B26" s="23"/>
      <c r="C26" s="16"/>
      <c r="D26" s="16"/>
      <c r="E26" s="386" t="str">
        <f>IFERROR(VLOOKUP(C26,Data!A$10:F$13,6,0),"")</f>
        <v/>
      </c>
    </row>
    <row r="27" spans="1:5" x14ac:dyDescent="0.35">
      <c r="A27" s="379">
        <v>21</v>
      </c>
      <c r="B27" s="23"/>
      <c r="C27" s="16"/>
      <c r="D27" s="16"/>
      <c r="E27" s="386" t="str">
        <f>IFERROR(VLOOKUP(C27,Data!A$10:F$13,6,0),"")</f>
        <v/>
      </c>
    </row>
    <row r="28" spans="1:5" x14ac:dyDescent="0.35">
      <c r="A28" s="379">
        <v>22</v>
      </c>
      <c r="B28" s="23"/>
      <c r="C28" s="16"/>
      <c r="D28" s="16"/>
      <c r="E28" s="386" t="str">
        <f>IFERROR(VLOOKUP(C28,Data!A$10:F$13,6,0),"")</f>
        <v/>
      </c>
    </row>
    <row r="29" spans="1:5" x14ac:dyDescent="0.35">
      <c r="A29" s="379">
        <v>23</v>
      </c>
      <c r="B29" s="23"/>
      <c r="C29" s="16"/>
      <c r="D29" s="16"/>
      <c r="E29" s="386" t="str">
        <f>IFERROR(VLOOKUP(C29,Data!A$10:F$13,6,0),"")</f>
        <v/>
      </c>
    </row>
    <row r="30" spans="1:5" x14ac:dyDescent="0.35">
      <c r="A30" s="379">
        <v>24</v>
      </c>
      <c r="B30" s="23"/>
      <c r="C30" s="16"/>
      <c r="D30" s="16"/>
      <c r="E30" s="386" t="str">
        <f>IFERROR(VLOOKUP(C30,Data!A$10:F$13,6,0),"")</f>
        <v/>
      </c>
    </row>
    <row r="31" spans="1:5" x14ac:dyDescent="0.35">
      <c r="A31" s="379">
        <v>25</v>
      </c>
      <c r="B31" s="23"/>
      <c r="C31" s="16"/>
      <c r="D31" s="16"/>
      <c r="E31" s="386" t="str">
        <f>IFERROR(VLOOKUP(C31,Data!A$10:F$13,6,0),"")</f>
        <v/>
      </c>
    </row>
    <row r="32" spans="1:5" x14ac:dyDescent="0.35">
      <c r="A32" s="379">
        <v>26</v>
      </c>
      <c r="B32" s="23"/>
      <c r="C32" s="16"/>
      <c r="D32" s="16"/>
      <c r="E32" s="386" t="str">
        <f>IFERROR(VLOOKUP(C32,Data!A$10:F$13,6,0),"")</f>
        <v/>
      </c>
    </row>
    <row r="33" spans="1:5" x14ac:dyDescent="0.35">
      <c r="A33" s="379">
        <v>27</v>
      </c>
      <c r="B33" s="23"/>
      <c r="C33" s="16"/>
      <c r="D33" s="16"/>
      <c r="E33" s="386" t="str">
        <f>IFERROR(VLOOKUP(C33,Data!A$10:F$13,6,0),"")</f>
        <v/>
      </c>
    </row>
    <row r="34" spans="1:5" x14ac:dyDescent="0.35">
      <c r="A34" s="379">
        <v>28</v>
      </c>
      <c r="B34" s="23"/>
      <c r="C34" s="16"/>
      <c r="D34" s="16"/>
      <c r="E34" s="386" t="str">
        <f>IFERROR(VLOOKUP(C34,Data!A$10:F$13,6,0),"")</f>
        <v/>
      </c>
    </row>
    <row r="35" spans="1:5" x14ac:dyDescent="0.35">
      <c r="A35" s="379">
        <v>29</v>
      </c>
      <c r="B35" s="23"/>
      <c r="C35" s="16"/>
      <c r="D35" s="16"/>
      <c r="E35" s="386" t="str">
        <f>IFERROR(VLOOKUP(C35,Data!A$10:F$13,6,0),"")</f>
        <v/>
      </c>
    </row>
    <row r="36" spans="1:5" x14ac:dyDescent="0.35">
      <c r="A36" s="379">
        <v>30</v>
      </c>
      <c r="B36" s="23"/>
      <c r="C36" s="16"/>
      <c r="D36" s="16"/>
      <c r="E36" s="386" t="str">
        <f>IFERROR(VLOOKUP(C36,Data!A$10:F$13,6,0),"")</f>
        <v/>
      </c>
    </row>
    <row r="37" spans="1:5" x14ac:dyDescent="0.35">
      <c r="A37" s="379">
        <v>31</v>
      </c>
      <c r="B37" s="23"/>
      <c r="C37" s="16"/>
      <c r="D37" s="16"/>
      <c r="E37" s="386" t="str">
        <f>IFERROR(VLOOKUP(C37,Data!A$10:F$13,6,0),"")</f>
        <v/>
      </c>
    </row>
    <row r="38" spans="1:5" x14ac:dyDescent="0.35">
      <c r="A38" s="379">
        <v>32</v>
      </c>
      <c r="B38" s="23"/>
      <c r="C38" s="16"/>
      <c r="D38" s="16"/>
      <c r="E38" s="386" t="str">
        <f>IFERROR(VLOOKUP(C38,Data!A$10:F$13,6,0),"")</f>
        <v/>
      </c>
    </row>
    <row r="39" spans="1:5" x14ac:dyDescent="0.35">
      <c r="A39" s="379">
        <v>33</v>
      </c>
      <c r="B39" s="23"/>
      <c r="C39" s="16"/>
      <c r="D39" s="16"/>
      <c r="E39" s="386" t="str">
        <f>IFERROR(VLOOKUP(C39,Data!A$10:F$13,6,0),"")</f>
        <v/>
      </c>
    </row>
    <row r="40" spans="1:5" x14ac:dyDescent="0.35">
      <c r="A40" s="379">
        <v>34</v>
      </c>
      <c r="B40" s="23"/>
      <c r="C40" s="16"/>
      <c r="D40" s="16"/>
      <c r="E40" s="386" t="str">
        <f>IFERROR(VLOOKUP(C40,Data!A$10:F$13,6,0),"")</f>
        <v/>
      </c>
    </row>
    <row r="41" spans="1:5" x14ac:dyDescent="0.35">
      <c r="A41" s="379">
        <v>35</v>
      </c>
      <c r="B41" s="23"/>
      <c r="C41" s="16"/>
      <c r="D41" s="16"/>
      <c r="E41" s="386" t="str">
        <f>IFERROR(VLOOKUP(C41,Data!A$10:F$13,6,0),"")</f>
        <v/>
      </c>
    </row>
    <row r="42" spans="1:5" x14ac:dyDescent="0.35">
      <c r="A42" s="379">
        <v>36</v>
      </c>
      <c r="B42" s="23"/>
      <c r="C42" s="16"/>
      <c r="D42" s="16"/>
      <c r="E42" s="386" t="str">
        <f>IFERROR(VLOOKUP(C42,Data!A$10:F$13,6,0),"")</f>
        <v/>
      </c>
    </row>
    <row r="43" spans="1:5" x14ac:dyDescent="0.35">
      <c r="A43" s="379">
        <v>37</v>
      </c>
      <c r="B43" s="23"/>
      <c r="C43" s="16"/>
      <c r="D43" s="16"/>
      <c r="E43" s="386" t="str">
        <f>IFERROR(VLOOKUP(C43,Data!A$10:F$13,6,0),"")</f>
        <v/>
      </c>
    </row>
    <row r="44" spans="1:5" x14ac:dyDescent="0.35">
      <c r="A44" s="379">
        <v>38</v>
      </c>
      <c r="B44" s="23"/>
      <c r="C44" s="16"/>
      <c r="D44" s="16"/>
      <c r="E44" s="386" t="str">
        <f>IFERROR(VLOOKUP(C44,Data!A$10:F$13,6,0),"")</f>
        <v/>
      </c>
    </row>
    <row r="45" spans="1:5" x14ac:dyDescent="0.35">
      <c r="A45" s="379">
        <v>39</v>
      </c>
      <c r="B45" s="23"/>
      <c r="C45" s="16"/>
      <c r="D45" s="16"/>
      <c r="E45" s="386" t="str">
        <f>IFERROR(VLOOKUP(C45,Data!A$10:F$13,6,0),"")</f>
        <v/>
      </c>
    </row>
    <row r="46" spans="1:5" x14ac:dyDescent="0.35">
      <c r="A46" s="379">
        <v>40</v>
      </c>
      <c r="B46" s="23"/>
      <c r="C46" s="16"/>
      <c r="D46" s="16"/>
      <c r="E46" s="386" t="str">
        <f>IFERROR(VLOOKUP(C46,Data!A$10:F$13,6,0),"")</f>
        <v/>
      </c>
    </row>
    <row r="47" spans="1:5" x14ac:dyDescent="0.35">
      <c r="A47" s="379">
        <v>41</v>
      </c>
      <c r="B47" s="23"/>
      <c r="C47" s="16"/>
      <c r="D47" s="16"/>
      <c r="E47" s="386" t="str">
        <f>IFERROR(VLOOKUP(C47,Data!A$10:F$13,6,0),"")</f>
        <v/>
      </c>
    </row>
    <row r="48" spans="1:5" x14ac:dyDescent="0.35">
      <c r="A48" s="379">
        <v>42</v>
      </c>
      <c r="B48" s="23"/>
      <c r="C48" s="16"/>
      <c r="D48" s="16"/>
      <c r="E48" s="386" t="str">
        <f>IFERROR(VLOOKUP(C48,Data!A$10:F$13,6,0),"")</f>
        <v/>
      </c>
    </row>
    <row r="49" spans="1:5" x14ac:dyDescent="0.35">
      <c r="A49" s="379">
        <v>43</v>
      </c>
      <c r="B49" s="23"/>
      <c r="C49" s="16"/>
      <c r="D49" s="16"/>
      <c r="E49" s="386" t="str">
        <f>IFERROR(VLOOKUP(C49,Data!A$10:F$13,6,0),"")</f>
        <v/>
      </c>
    </row>
    <row r="50" spans="1:5" x14ac:dyDescent="0.35">
      <c r="A50" s="379">
        <v>44</v>
      </c>
      <c r="B50" s="23"/>
      <c r="C50" s="16"/>
      <c r="D50" s="16"/>
      <c r="E50" s="386" t="str">
        <f>IFERROR(VLOOKUP(C50,Data!A$10:F$13,6,0),"")</f>
        <v/>
      </c>
    </row>
    <row r="51" spans="1:5" x14ac:dyDescent="0.35">
      <c r="A51" s="379">
        <v>45</v>
      </c>
      <c r="B51" s="23"/>
      <c r="C51" s="16"/>
      <c r="D51" s="16"/>
      <c r="E51" s="386" t="str">
        <f>IFERROR(VLOOKUP(C51,Data!A$10:F$13,6,0),"")</f>
        <v/>
      </c>
    </row>
    <row r="52" spans="1:5" x14ac:dyDescent="0.35">
      <c r="A52" s="379">
        <v>46</v>
      </c>
      <c r="B52" s="23"/>
      <c r="C52" s="16"/>
      <c r="D52" s="16"/>
      <c r="E52" s="386" t="str">
        <f>IFERROR(VLOOKUP(C52,Data!A$10:F$13,6,0),"")</f>
        <v/>
      </c>
    </row>
    <row r="53" spans="1:5" x14ac:dyDescent="0.35">
      <c r="A53" s="379">
        <v>47</v>
      </c>
      <c r="B53" s="23"/>
      <c r="C53" s="16"/>
      <c r="D53" s="16"/>
      <c r="E53" s="386" t="str">
        <f>IFERROR(VLOOKUP(C53,Data!A$10:F$13,6,0),"")</f>
        <v/>
      </c>
    </row>
    <row r="54" spans="1:5" x14ac:dyDescent="0.35">
      <c r="A54" s="379">
        <v>48</v>
      </c>
      <c r="B54" s="23"/>
      <c r="C54" s="16"/>
      <c r="D54" s="16"/>
      <c r="E54" s="386" t="str">
        <f>IFERROR(VLOOKUP(C54,Data!A$10:F$13,6,0),"")</f>
        <v/>
      </c>
    </row>
    <row r="55" spans="1:5" x14ac:dyDescent="0.35">
      <c r="A55" s="379">
        <v>49</v>
      </c>
      <c r="B55" s="23"/>
      <c r="C55" s="16"/>
      <c r="D55" s="16"/>
      <c r="E55" s="386" t="str">
        <f>IFERROR(VLOOKUP(C55,Data!A$10:F$13,6,0),"")</f>
        <v/>
      </c>
    </row>
    <row r="56" spans="1:5" ht="15" thickBot="1" x14ac:dyDescent="0.4">
      <c r="A56" s="380">
        <v>50</v>
      </c>
      <c r="B56" s="24"/>
      <c r="C56" s="16"/>
      <c r="D56" s="16"/>
      <c r="E56" s="386" t="str">
        <f>IFERROR(VLOOKUP(C56,Data!A$10:F$13,6,0),"")</f>
        <v/>
      </c>
    </row>
    <row r="57" spans="1:5" ht="15" thickBot="1" x14ac:dyDescent="0.4">
      <c r="A57" s="358"/>
      <c r="B57" s="444" t="s">
        <v>68</v>
      </c>
      <c r="C57" s="445"/>
      <c r="D57" s="282"/>
      <c r="E57" s="387"/>
    </row>
  </sheetData>
  <sheetProtection algorithmName="SHA-512" hashValue="OQEpyAhE8GVRTH37bFIa2x4BIv6UbfalFWphfnXzI4dfbqXwH+sF7f0FhKBzPQh6Hi61aPUCZmkBUgmE+sG5AQ==" saltValue="v4uN+YtyNmAqEpxqeTGvYw==" spinCount="100000" sheet="1" objects="1" scenarios="1"/>
  <mergeCells count="6">
    <mergeCell ref="E5:E6"/>
    <mergeCell ref="B57:C57"/>
    <mergeCell ref="A5:A6"/>
    <mergeCell ref="B5:B6"/>
    <mergeCell ref="C5:C6"/>
    <mergeCell ref="D5:D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showInputMessage="1" showErrorMessage="1" xr:uid="{1A791B42-6781-45A1-8011-2B273B4E9CB1}">
          <x14:formula1>
            <xm:f>Data!$A$27:$A$31</xm:f>
          </x14:formula1>
          <xm:sqref>D7:D56</xm:sqref>
        </x14:dataValidation>
        <x14:dataValidation type="list" showInputMessage="1" showErrorMessage="1" xr:uid="{F1C2491C-DAB8-4DC5-AA88-FDBF634D88C6}">
          <x14:formula1>
            <xm:f>Data!$A$9:$A$13</xm:f>
          </x14:formula1>
          <xm:sqref>C8:C56 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82"/>
  <sheetViews>
    <sheetView topLeftCell="A411" zoomScale="70" zoomScaleNormal="70" workbookViewId="0">
      <selection activeCell="Q248" sqref="Q248"/>
    </sheetView>
  </sheetViews>
  <sheetFormatPr defaultColWidth="9.08984375" defaultRowHeight="14.5" outlineLevelRow="1" x14ac:dyDescent="0.35"/>
  <cols>
    <col min="1" max="1" width="4.453125" style="212" customWidth="1"/>
    <col min="2" max="2" width="24" style="212" customWidth="1"/>
    <col min="3" max="3" width="18.453125" style="212" customWidth="1"/>
    <col min="4" max="4" width="14" style="212" customWidth="1"/>
    <col min="5" max="5" width="15.36328125" style="212" customWidth="1"/>
    <col min="6" max="6" width="13" style="212" customWidth="1"/>
    <col min="7" max="7" width="15.453125" style="212" customWidth="1"/>
    <col min="8" max="8" width="18.453125" style="212" customWidth="1"/>
    <col min="9" max="9" width="11.54296875" style="212" customWidth="1"/>
    <col min="10" max="10" width="14.36328125" style="212" customWidth="1"/>
    <col min="11" max="11" width="14.54296875" style="212" customWidth="1"/>
    <col min="12" max="12" width="13.6328125" style="212" customWidth="1"/>
    <col min="13" max="13" width="15.6328125" style="212" customWidth="1"/>
    <col min="14" max="14" width="16.453125" style="212" customWidth="1"/>
    <col min="15" max="15" width="13" style="212" customWidth="1"/>
    <col min="16" max="16" width="25.90625" style="212" customWidth="1"/>
    <col min="17" max="17" width="26.08984375" style="253" customWidth="1"/>
    <col min="18" max="18" width="26.54296875" style="212" customWidth="1"/>
    <col min="19" max="19" width="22.90625" style="212" bestFit="1" customWidth="1"/>
    <col min="20" max="20" width="26.453125" style="212" customWidth="1"/>
    <col min="21" max="21" width="21.453125" style="212" hidden="1" customWidth="1"/>
    <col min="22" max="22" width="11.453125" style="212" hidden="1" customWidth="1"/>
    <col min="23" max="23" width="9.6328125" style="212" hidden="1" customWidth="1"/>
    <col min="24" max="25" width="13.453125" style="212" bestFit="1" customWidth="1"/>
    <col min="26" max="16384" width="9.08984375" style="212"/>
  </cols>
  <sheetData>
    <row r="1" spans="1:26" ht="23.25" customHeight="1" x14ac:dyDescent="0.35">
      <c r="A1" s="535" t="s">
        <v>36</v>
      </c>
      <c r="B1" s="535"/>
      <c r="C1" s="535"/>
      <c r="D1" s="535"/>
      <c r="E1" s="535"/>
      <c r="F1" s="535"/>
      <c r="G1" s="535" t="s">
        <v>37</v>
      </c>
      <c r="H1" s="535"/>
      <c r="I1" s="535"/>
      <c r="J1" s="535"/>
      <c r="K1" s="535"/>
      <c r="L1" s="535"/>
      <c r="M1" s="535"/>
      <c r="N1" s="535"/>
      <c r="O1" s="209"/>
      <c r="P1" s="209"/>
      <c r="Q1" s="209"/>
      <c r="R1" s="209"/>
      <c r="S1" s="210"/>
      <c r="T1" s="210"/>
      <c r="U1" s="210"/>
      <c r="V1" s="210"/>
      <c r="W1" s="210"/>
      <c r="X1" s="211"/>
      <c r="Y1" s="211"/>
      <c r="Z1" s="211"/>
    </row>
    <row r="2" spans="1:26" ht="6" customHeight="1" x14ac:dyDescent="0.35">
      <c r="A2" s="213"/>
      <c r="B2" s="213"/>
      <c r="C2" s="213"/>
      <c r="D2" s="213"/>
      <c r="E2" s="213"/>
      <c r="F2" s="213"/>
      <c r="G2" s="213"/>
      <c r="H2" s="213"/>
      <c r="I2" s="213"/>
      <c r="J2" s="213"/>
      <c r="K2" s="210"/>
      <c r="L2" s="210"/>
      <c r="M2" s="210"/>
      <c r="N2" s="210"/>
      <c r="O2" s="210"/>
      <c r="P2" s="210"/>
      <c r="Q2" s="210"/>
      <c r="R2" s="210"/>
      <c r="S2" s="210"/>
      <c r="T2" s="210"/>
      <c r="U2" s="210"/>
      <c r="V2" s="210"/>
      <c r="W2" s="210"/>
      <c r="X2" s="211"/>
      <c r="Y2" s="211"/>
      <c r="Z2" s="211"/>
    </row>
    <row r="3" spans="1:26" ht="13.5" customHeight="1" x14ac:dyDescent="0.35">
      <c r="A3" s="213" t="s">
        <v>0</v>
      </c>
      <c r="B3" s="210"/>
      <c r="C3" s="469"/>
      <c r="D3" s="545"/>
      <c r="E3" s="470"/>
      <c r="F3" s="213"/>
      <c r="G3" s="213"/>
      <c r="H3" s="213"/>
      <c r="I3" s="213"/>
      <c r="J3" s="213"/>
      <c r="K3" s="210"/>
      <c r="L3" s="210"/>
      <c r="M3" s="210"/>
      <c r="N3" s="210"/>
      <c r="O3" s="210"/>
      <c r="P3" s="210"/>
      <c r="Q3" s="210"/>
      <c r="R3" s="210"/>
      <c r="S3" s="210"/>
      <c r="T3" s="210"/>
      <c r="U3" s="210"/>
      <c r="V3" s="210"/>
      <c r="W3" s="210"/>
      <c r="X3" s="211"/>
      <c r="Y3" s="211"/>
      <c r="Z3" s="211"/>
    </row>
    <row r="4" spans="1:26" ht="14.25" customHeight="1" x14ac:dyDescent="0.35">
      <c r="A4" s="214" t="s">
        <v>1</v>
      </c>
      <c r="B4" s="210"/>
      <c r="C4" s="546"/>
      <c r="D4" s="547"/>
      <c r="E4" s="547"/>
      <c r="F4" s="547"/>
      <c r="G4" s="547"/>
      <c r="H4" s="547"/>
      <c r="I4" s="547"/>
      <c r="J4" s="547"/>
      <c r="K4" s="547"/>
      <c r="L4" s="547"/>
      <c r="M4" s="547"/>
      <c r="N4" s="548"/>
      <c r="O4" s="209"/>
      <c r="P4" s="209"/>
      <c r="Q4" s="209"/>
      <c r="R4" s="209"/>
      <c r="S4" s="210"/>
      <c r="T4" s="210"/>
      <c r="U4" s="210"/>
      <c r="V4" s="210"/>
      <c r="W4" s="210"/>
      <c r="X4" s="211"/>
      <c r="Y4" s="211"/>
      <c r="Z4" s="211"/>
    </row>
    <row r="5" spans="1:26" ht="14.25" customHeight="1" x14ac:dyDescent="0.35">
      <c r="A5" s="214" t="s">
        <v>2</v>
      </c>
      <c r="B5" s="210"/>
      <c r="C5" s="15"/>
      <c r="D5" s="215"/>
      <c r="E5" s="215"/>
      <c r="F5" s="213"/>
      <c r="G5" s="213"/>
      <c r="H5" s="213"/>
      <c r="I5" s="213"/>
      <c r="J5" s="213"/>
      <c r="K5" s="210"/>
      <c r="L5" s="210"/>
      <c r="M5" s="210"/>
      <c r="N5" s="210"/>
      <c r="O5" s="210"/>
      <c r="P5" s="210"/>
      <c r="Q5" s="210"/>
      <c r="R5" s="210"/>
      <c r="S5" s="210"/>
      <c r="T5" s="210"/>
      <c r="U5" s="210"/>
      <c r="V5" s="210"/>
      <c r="W5" s="210"/>
      <c r="X5" s="211"/>
      <c r="Y5" s="211"/>
      <c r="Z5" s="211"/>
    </row>
    <row r="6" spans="1:26" ht="12.75" customHeight="1" thickBot="1" x14ac:dyDescent="0.4">
      <c r="A6" s="214"/>
      <c r="B6" s="213"/>
      <c r="C6" s="213"/>
      <c r="D6" s="213"/>
      <c r="E6" s="213"/>
      <c r="F6" s="213"/>
      <c r="G6" s="213"/>
      <c r="H6" s="213"/>
      <c r="I6" s="213"/>
      <c r="J6" s="213"/>
      <c r="K6" s="210"/>
      <c r="L6" s="210"/>
      <c r="M6" s="210"/>
      <c r="N6" s="210"/>
      <c r="O6" s="210"/>
      <c r="P6" s="210"/>
      <c r="Q6" s="210"/>
      <c r="R6" s="210"/>
      <c r="S6" s="210"/>
      <c r="T6" s="210"/>
      <c r="U6" s="210"/>
      <c r="V6" s="210"/>
      <c r="W6" s="210"/>
      <c r="X6" s="211"/>
      <c r="Y6" s="211"/>
      <c r="Z6" s="211"/>
    </row>
    <row r="7" spans="1:26" ht="13.5" customHeight="1" x14ac:dyDescent="0.35">
      <c r="A7" s="536" t="s">
        <v>60</v>
      </c>
      <c r="B7" s="536"/>
      <c r="C7" s="536"/>
      <c r="D7" s="536"/>
      <c r="E7" s="536"/>
      <c r="F7" s="536"/>
      <c r="G7" s="536"/>
      <c r="H7" s="536"/>
      <c r="I7" s="536"/>
      <c r="J7" s="536"/>
      <c r="K7" s="536"/>
      <c r="L7" s="536"/>
      <c r="M7" s="536"/>
      <c r="N7" s="536"/>
      <c r="O7" s="589" t="s">
        <v>332</v>
      </c>
      <c r="P7" s="589"/>
      <c r="Q7" s="590" t="s">
        <v>323</v>
      </c>
      <c r="R7" s="591"/>
      <c r="S7" s="210"/>
      <c r="T7" s="210"/>
      <c r="U7" s="210"/>
      <c r="V7" s="210"/>
      <c r="W7" s="210"/>
      <c r="X7" s="211"/>
      <c r="Y7" s="211"/>
      <c r="Z7" s="211"/>
    </row>
    <row r="8" spans="1:26" ht="13.5" customHeight="1" thickBot="1" x14ac:dyDescent="0.4">
      <c r="A8" s="218" t="s">
        <v>61</v>
      </c>
      <c r="B8" s="218"/>
      <c r="C8" s="218"/>
      <c r="D8" s="218"/>
      <c r="E8" s="537" t="s">
        <v>38</v>
      </c>
      <c r="F8" s="537"/>
      <c r="G8" s="537"/>
      <c r="H8" s="537"/>
      <c r="I8" s="537"/>
      <c r="J8" s="537"/>
      <c r="K8" s="220"/>
      <c r="L8" s="220"/>
      <c r="M8" s="220"/>
      <c r="N8" s="210"/>
      <c r="O8" s="589"/>
      <c r="P8" s="589"/>
      <c r="Q8" s="592"/>
      <c r="R8" s="593"/>
      <c r="S8" s="210"/>
      <c r="T8" s="210"/>
      <c r="U8" s="210"/>
      <c r="V8" s="210"/>
      <c r="W8" s="210"/>
      <c r="X8" s="211"/>
      <c r="Y8" s="211"/>
      <c r="Z8" s="211"/>
    </row>
    <row r="9" spans="1:26" ht="13.5" hidden="1" customHeight="1" x14ac:dyDescent="0.35">
      <c r="A9" s="218"/>
      <c r="B9" s="218"/>
      <c r="C9" s="218"/>
      <c r="D9" s="218"/>
      <c r="E9" s="219"/>
      <c r="F9" s="219"/>
      <c r="G9" s="219"/>
      <c r="H9" s="219"/>
      <c r="I9" s="219"/>
      <c r="J9" s="219"/>
      <c r="K9" s="220"/>
      <c r="L9" s="220"/>
      <c r="M9" s="220"/>
      <c r="N9" s="210"/>
      <c r="O9" s="594" t="s">
        <v>342</v>
      </c>
      <c r="P9" s="594"/>
      <c r="Q9" s="595" t="s">
        <v>334</v>
      </c>
      <c r="R9" s="596"/>
      <c r="S9" s="505">
        <v>0</v>
      </c>
      <c r="T9" s="210"/>
      <c r="U9" s="210"/>
      <c r="V9" s="210"/>
      <c r="W9" s="210"/>
      <c r="X9" s="211"/>
      <c r="Y9" s="211"/>
      <c r="Z9" s="211"/>
    </row>
    <row r="10" spans="1:26" ht="13.5" hidden="1" customHeight="1" thickBot="1" x14ac:dyDescent="0.4">
      <c r="A10" s="218"/>
      <c r="B10" s="218"/>
      <c r="C10" s="218"/>
      <c r="D10" s="218"/>
      <c r="E10" s="219"/>
      <c r="F10" s="219"/>
      <c r="G10" s="219"/>
      <c r="H10" s="219"/>
      <c r="I10" s="219"/>
      <c r="J10" s="219"/>
      <c r="K10" s="220"/>
      <c r="L10" s="220"/>
      <c r="M10" s="220"/>
      <c r="N10" s="210"/>
      <c r="O10" s="594"/>
      <c r="P10" s="594"/>
      <c r="Q10" s="597"/>
      <c r="R10" s="598"/>
      <c r="S10" s="506"/>
      <c r="T10" s="210"/>
      <c r="U10" s="210"/>
      <c r="V10" s="210"/>
      <c r="W10" s="210"/>
      <c r="X10" s="211"/>
      <c r="Y10" s="211"/>
      <c r="Z10" s="211"/>
    </row>
    <row r="11" spans="1:26" ht="13.5" customHeight="1" x14ac:dyDescent="0.5">
      <c r="A11" s="218"/>
      <c r="B11" s="218"/>
      <c r="C11" s="218"/>
      <c r="D11" s="218"/>
      <c r="E11" s="219"/>
      <c r="F11" s="219"/>
      <c r="G11" s="219"/>
      <c r="H11" s="219"/>
      <c r="I11" s="222"/>
      <c r="J11" s="219"/>
      <c r="K11" s="220"/>
      <c r="L11" s="220"/>
      <c r="M11" s="220"/>
      <c r="O11" s="222"/>
      <c r="P11" s="216" t="s">
        <v>8</v>
      </c>
      <c r="Q11" s="210"/>
      <c r="R11" s="210"/>
      <c r="S11" s="210"/>
      <c r="T11" s="210"/>
      <c r="U11" s="210"/>
      <c r="V11" s="210"/>
      <c r="W11" s="210"/>
      <c r="X11" s="211"/>
      <c r="Y11" s="211"/>
      <c r="Z11" s="211"/>
    </row>
    <row r="12" spans="1:26" ht="12" customHeight="1" x14ac:dyDescent="0.35">
      <c r="A12" s="210"/>
      <c r="B12" s="210"/>
      <c r="C12" s="210"/>
      <c r="D12" s="210"/>
      <c r="E12" s="210"/>
      <c r="F12" s="210"/>
      <c r="G12" s="210"/>
      <c r="H12" s="210"/>
      <c r="I12" s="210"/>
      <c r="J12" s="210"/>
      <c r="K12" s="210"/>
      <c r="L12" s="210"/>
      <c r="M12" s="210"/>
      <c r="N12" s="210"/>
      <c r="O12" s="210"/>
      <c r="P12" s="210"/>
      <c r="Q12" s="210"/>
      <c r="R12" s="210"/>
      <c r="S12" s="210"/>
      <c r="T12" s="210"/>
      <c r="U12" s="210"/>
      <c r="V12" s="210"/>
      <c r="W12" s="210"/>
      <c r="X12" s="211"/>
      <c r="Y12" s="211"/>
      <c r="Z12" s="211"/>
    </row>
    <row r="13" spans="1:26" x14ac:dyDescent="0.35">
      <c r="A13" s="223" t="s">
        <v>39</v>
      </c>
      <c r="B13" s="209"/>
      <c r="C13" s="209"/>
      <c r="D13" s="209"/>
      <c r="E13" s="209"/>
      <c r="F13" s="209"/>
      <c r="G13" s="209"/>
      <c r="H13" s="209"/>
      <c r="I13" s="209"/>
      <c r="J13" s="209"/>
      <c r="K13" s="209"/>
      <c r="L13" s="209"/>
      <c r="M13" s="209"/>
      <c r="N13" s="209"/>
      <c r="O13" s="209"/>
      <c r="P13" s="209"/>
      <c r="Q13" s="209"/>
      <c r="R13" s="209"/>
      <c r="S13" s="210"/>
      <c r="T13" s="390"/>
      <c r="U13" s="210"/>
      <c r="V13" s="210"/>
      <c r="W13" s="210"/>
      <c r="X13" s="211"/>
      <c r="Y13" s="211"/>
      <c r="Z13" s="211"/>
    </row>
    <row r="14" spans="1:26" ht="7.5" customHeight="1" thickBot="1" x14ac:dyDescent="0.4">
      <c r="A14" s="210"/>
      <c r="B14" s="210"/>
      <c r="C14" s="210"/>
      <c r="D14" s="210"/>
      <c r="E14" s="210"/>
      <c r="F14" s="210"/>
      <c r="G14" s="210"/>
      <c r="H14" s="210"/>
      <c r="I14" s="210"/>
      <c r="J14" s="210"/>
      <c r="K14" s="210"/>
      <c r="L14" s="210"/>
      <c r="M14" s="210"/>
      <c r="N14" s="210"/>
      <c r="O14" s="210"/>
      <c r="P14" s="210"/>
      <c r="Q14" s="210"/>
      <c r="R14" s="210"/>
      <c r="S14" s="210"/>
      <c r="T14" s="210"/>
      <c r="U14" s="210"/>
      <c r="V14" s="210"/>
      <c r="W14" s="210"/>
      <c r="X14" s="211"/>
      <c r="Y14" s="211"/>
      <c r="Z14" s="211"/>
    </row>
    <row r="15" spans="1:26" ht="25.5" customHeight="1" x14ac:dyDescent="0.35">
      <c r="A15" s="540" t="s">
        <v>3</v>
      </c>
      <c r="B15" s="493" t="s">
        <v>64</v>
      </c>
      <c r="C15" s="493" t="s">
        <v>69</v>
      </c>
      <c r="D15" s="495" t="s">
        <v>70</v>
      </c>
      <c r="E15" s="551" t="s">
        <v>4</v>
      </c>
      <c r="F15" s="552"/>
      <c r="G15" s="557" t="s">
        <v>5</v>
      </c>
      <c r="H15" s="519" t="s">
        <v>40</v>
      </c>
      <c r="I15" s="557" t="s">
        <v>41</v>
      </c>
      <c r="J15" s="519" t="s">
        <v>42</v>
      </c>
      <c r="K15" s="551" t="s">
        <v>6</v>
      </c>
      <c r="L15" s="552"/>
      <c r="M15" s="519" t="s">
        <v>51</v>
      </c>
      <c r="N15" s="519" t="s">
        <v>43</v>
      </c>
      <c r="O15" s="519" t="s">
        <v>44</v>
      </c>
      <c r="P15" s="525" t="s">
        <v>71</v>
      </c>
      <c r="Q15" s="525" t="s">
        <v>331</v>
      </c>
      <c r="R15" s="495" t="s">
        <v>310</v>
      </c>
      <c r="S15" s="521" t="s">
        <v>72</v>
      </c>
      <c r="T15" s="507" t="s">
        <v>67</v>
      </c>
      <c r="U15" s="210"/>
      <c r="V15" s="210"/>
      <c r="W15" s="211"/>
      <c r="X15" s="211"/>
      <c r="Y15" s="211"/>
    </row>
    <row r="16" spans="1:26" x14ac:dyDescent="0.35">
      <c r="A16" s="541"/>
      <c r="B16" s="543"/>
      <c r="C16" s="543"/>
      <c r="D16" s="524"/>
      <c r="E16" s="553"/>
      <c r="F16" s="554"/>
      <c r="G16" s="543"/>
      <c r="H16" s="524"/>
      <c r="I16" s="543"/>
      <c r="J16" s="524"/>
      <c r="K16" s="553"/>
      <c r="L16" s="554"/>
      <c r="M16" s="524"/>
      <c r="N16" s="524"/>
      <c r="O16" s="524"/>
      <c r="P16" s="526"/>
      <c r="Q16" s="603"/>
      <c r="R16" s="524"/>
      <c r="S16" s="522"/>
      <c r="T16" s="509"/>
      <c r="U16" s="210"/>
      <c r="V16" s="210"/>
      <c r="W16" s="211"/>
      <c r="X16" s="211"/>
      <c r="Y16" s="211"/>
    </row>
    <row r="17" spans="1:25" ht="19.5" customHeight="1" thickBot="1" x14ac:dyDescent="0.4">
      <c r="A17" s="542"/>
      <c r="B17" s="544"/>
      <c r="C17" s="544"/>
      <c r="D17" s="520"/>
      <c r="E17" s="555"/>
      <c r="F17" s="556"/>
      <c r="G17" s="544"/>
      <c r="H17" s="520"/>
      <c r="I17" s="544"/>
      <c r="J17" s="520"/>
      <c r="K17" s="555"/>
      <c r="L17" s="556"/>
      <c r="M17" s="520"/>
      <c r="N17" s="520"/>
      <c r="O17" s="520"/>
      <c r="P17" s="527"/>
      <c r="Q17" s="558"/>
      <c r="R17" s="520"/>
      <c r="S17" s="523"/>
      <c r="T17" s="508"/>
      <c r="U17" s="210"/>
      <c r="V17" s="210"/>
      <c r="W17" s="211"/>
      <c r="X17" s="211"/>
      <c r="Y17" s="211"/>
    </row>
    <row r="18" spans="1:25" x14ac:dyDescent="0.35">
      <c r="A18" s="224">
        <v>1</v>
      </c>
      <c r="B18" s="28"/>
      <c r="C18" s="175" t="str">
        <f>IFERROR(VLOOKUP(B18,Deelnemersoverzicht!B$5:E$56,2,0),"")</f>
        <v/>
      </c>
      <c r="D18" s="176" t="str">
        <f>IFERROR(VLOOKUP(B18,Deelnemersoverzicht!B$5:E$56,4,0),"")</f>
        <v/>
      </c>
      <c r="E18" s="538"/>
      <c r="F18" s="539"/>
      <c r="G18" s="30"/>
      <c r="H18" s="31"/>
      <c r="I18" s="371"/>
      <c r="J18" s="33"/>
      <c r="K18" s="549">
        <f t="shared" ref="K18:K67" si="0">H18*I18*J18</f>
        <v>0</v>
      </c>
      <c r="L18" s="550"/>
      <c r="M18" s="180">
        <f t="shared" ref="M18:M67" si="1">K18*1.4</f>
        <v>0</v>
      </c>
      <c r="N18" s="5"/>
      <c r="O18" s="180">
        <f>M18*N18</f>
        <v>0</v>
      </c>
      <c r="P18" s="184">
        <f t="shared" ref="P18:P67" si="2">M18+O18</f>
        <v>0</v>
      </c>
      <c r="Q18" s="193"/>
      <c r="R18" s="388">
        <f>IF($Q$7="Art. 25 AGVV",IFERROR(VLOOKUP(Q18,Data!A$1:B$4,2,0),0),50%)</f>
        <v>0</v>
      </c>
      <c r="S18" s="200">
        <f>P18*R18</f>
        <v>0</v>
      </c>
      <c r="T18" s="202">
        <f>IF(R18=50%,+P18*(D18+R18),P18)</f>
        <v>0</v>
      </c>
      <c r="U18" s="210"/>
      <c r="V18" s="210"/>
      <c r="W18" s="211"/>
      <c r="X18" s="372"/>
      <c r="Y18" s="372"/>
    </row>
    <row r="19" spans="1:25" x14ac:dyDescent="0.35">
      <c r="A19" s="224">
        <v>2</v>
      </c>
      <c r="B19" s="18"/>
      <c r="C19" s="175" t="str">
        <f>IFERROR(VLOOKUP(B19,Deelnemersoverzicht!B$5:E$56,2,0),"")</f>
        <v/>
      </c>
      <c r="D19" s="176" t="str">
        <f>IFERROR(VLOOKUP(B19,Deelnemersoverzicht!B$5:E$56,4,0),"")</f>
        <v/>
      </c>
      <c r="E19" s="477"/>
      <c r="F19" s="478"/>
      <c r="G19" s="1"/>
      <c r="H19" s="2"/>
      <c r="I19" s="3"/>
      <c r="J19" s="4"/>
      <c r="K19" s="479">
        <f t="shared" si="0"/>
        <v>0</v>
      </c>
      <c r="L19" s="480"/>
      <c r="M19" s="181">
        <f t="shared" si="1"/>
        <v>0</v>
      </c>
      <c r="N19" s="6"/>
      <c r="O19" s="181">
        <f t="shared" ref="O19:O67" si="3">M19*N19</f>
        <v>0</v>
      </c>
      <c r="P19" s="185">
        <f t="shared" si="2"/>
        <v>0</v>
      </c>
      <c r="Q19" s="193"/>
      <c r="R19" s="388"/>
      <c r="S19" s="200">
        <f t="shared" ref="S19:S67" si="4">P19*R19</f>
        <v>0</v>
      </c>
      <c r="T19" s="202">
        <f>IF(R19=50%,+P19*(D19+R19),P19)</f>
        <v>0</v>
      </c>
      <c r="U19" s="210"/>
      <c r="V19" s="210"/>
      <c r="W19" s="211"/>
      <c r="X19" s="211"/>
      <c r="Y19" s="211"/>
    </row>
    <row r="20" spans="1:25" ht="17.25" customHeight="1" x14ac:dyDescent="0.35">
      <c r="A20" s="224">
        <v>3</v>
      </c>
      <c r="B20" s="18"/>
      <c r="C20" s="175" t="str">
        <f>IFERROR(VLOOKUP(B20,Deelnemersoverzicht!B$5:E$56,2,0),"")</f>
        <v/>
      </c>
      <c r="D20" s="176" t="str">
        <f>IFERROR(VLOOKUP(B20,Deelnemersoverzicht!B$5:E$56,4,0),"")</f>
        <v/>
      </c>
      <c r="E20" s="477"/>
      <c r="F20" s="478"/>
      <c r="G20" s="1"/>
      <c r="H20" s="2"/>
      <c r="I20" s="3"/>
      <c r="J20" s="4"/>
      <c r="K20" s="479">
        <f t="shared" si="0"/>
        <v>0</v>
      </c>
      <c r="L20" s="480"/>
      <c r="M20" s="181">
        <f t="shared" si="1"/>
        <v>0</v>
      </c>
      <c r="N20" s="6"/>
      <c r="O20" s="181">
        <f t="shared" si="3"/>
        <v>0</v>
      </c>
      <c r="P20" s="185">
        <f t="shared" si="2"/>
        <v>0</v>
      </c>
      <c r="Q20" s="193"/>
      <c r="R20" s="388">
        <f>IF($Q$7="Art. 25 AGVV",IFERROR(VLOOKUP(Q20,Data!A$1:B$4,2,0),0),50%)</f>
        <v>0</v>
      </c>
      <c r="S20" s="200">
        <f t="shared" si="4"/>
        <v>0</v>
      </c>
      <c r="T20" s="202">
        <f t="shared" ref="T20:T67" si="5">IF(R20=50%,+P20*(D20+R20),P20)</f>
        <v>0</v>
      </c>
      <c r="U20" s="210"/>
      <c r="V20" s="210"/>
      <c r="W20" s="211"/>
      <c r="X20" s="211"/>
      <c r="Y20" s="211"/>
    </row>
    <row r="21" spans="1:25" x14ac:dyDescent="0.35">
      <c r="A21" s="224">
        <v>4</v>
      </c>
      <c r="B21" s="18"/>
      <c r="C21" s="175" t="str">
        <f>IFERROR(VLOOKUP(B21,Deelnemersoverzicht!B$5:E$56,2,0),"")</f>
        <v/>
      </c>
      <c r="D21" s="176" t="str">
        <f>IFERROR(VLOOKUP(B21,Deelnemersoverzicht!B$5:E$56,4,0),"")</f>
        <v/>
      </c>
      <c r="E21" s="477"/>
      <c r="F21" s="478"/>
      <c r="G21" s="1"/>
      <c r="H21" s="2"/>
      <c r="I21" s="3"/>
      <c r="J21" s="4"/>
      <c r="K21" s="479">
        <f t="shared" si="0"/>
        <v>0</v>
      </c>
      <c r="L21" s="480"/>
      <c r="M21" s="181">
        <f t="shared" si="1"/>
        <v>0</v>
      </c>
      <c r="N21" s="6"/>
      <c r="O21" s="181">
        <f t="shared" si="3"/>
        <v>0</v>
      </c>
      <c r="P21" s="185">
        <f t="shared" si="2"/>
        <v>0</v>
      </c>
      <c r="Q21" s="193"/>
      <c r="R21" s="388">
        <f>IF($Q$7="Art. 25 AGVV",IFERROR(VLOOKUP(Q21,Data!A$1:B$4,2,0),0),50%)</f>
        <v>0</v>
      </c>
      <c r="S21" s="200">
        <f t="shared" si="4"/>
        <v>0</v>
      </c>
      <c r="T21" s="202">
        <f t="shared" si="5"/>
        <v>0</v>
      </c>
      <c r="U21" s="210"/>
      <c r="V21" s="210"/>
      <c r="W21" s="211"/>
      <c r="X21" s="211"/>
      <c r="Y21" s="211"/>
    </row>
    <row r="22" spans="1:25" x14ac:dyDescent="0.35">
      <c r="A22" s="224">
        <v>5</v>
      </c>
      <c r="B22" s="18"/>
      <c r="C22" s="175" t="str">
        <f>IFERROR(VLOOKUP(B22,Deelnemersoverzicht!B$5:E$56,2,0),"")</f>
        <v/>
      </c>
      <c r="D22" s="176" t="str">
        <f>IFERROR(VLOOKUP(B22,Deelnemersoverzicht!B$5:E$56,4,0),"")</f>
        <v/>
      </c>
      <c r="E22" s="477"/>
      <c r="F22" s="478"/>
      <c r="G22" s="1"/>
      <c r="H22" s="2"/>
      <c r="I22" s="3"/>
      <c r="J22" s="4"/>
      <c r="K22" s="479">
        <f t="shared" si="0"/>
        <v>0</v>
      </c>
      <c r="L22" s="480"/>
      <c r="M22" s="181">
        <f t="shared" si="1"/>
        <v>0</v>
      </c>
      <c r="N22" s="6"/>
      <c r="O22" s="181">
        <f t="shared" si="3"/>
        <v>0</v>
      </c>
      <c r="P22" s="185">
        <f t="shared" si="2"/>
        <v>0</v>
      </c>
      <c r="Q22" s="193"/>
      <c r="R22" s="388">
        <f>IF($Q$7="Art. 25 AGVV",IFERROR(VLOOKUP(Q22,Data!A$1:B$4,2,0),0),50%)</f>
        <v>0</v>
      </c>
      <c r="S22" s="200">
        <f t="shared" si="4"/>
        <v>0</v>
      </c>
      <c r="T22" s="202">
        <f t="shared" si="5"/>
        <v>0</v>
      </c>
      <c r="U22" s="210"/>
      <c r="V22" s="210"/>
      <c r="W22" s="211"/>
      <c r="X22" s="211"/>
      <c r="Y22" s="211"/>
    </row>
    <row r="23" spans="1:25" x14ac:dyDescent="0.35">
      <c r="A23" s="224">
        <v>6</v>
      </c>
      <c r="B23" s="18"/>
      <c r="C23" s="175" t="str">
        <f>IFERROR(VLOOKUP(B23,Deelnemersoverzicht!B$5:E$56,2,0),"")</f>
        <v/>
      </c>
      <c r="D23" s="176" t="str">
        <f>IFERROR(VLOOKUP(B23,Deelnemersoverzicht!B$5:E$56,4,0),"")</f>
        <v/>
      </c>
      <c r="E23" s="477"/>
      <c r="F23" s="478"/>
      <c r="G23" s="1"/>
      <c r="H23" s="2"/>
      <c r="I23" s="3"/>
      <c r="J23" s="4"/>
      <c r="K23" s="479">
        <f t="shared" si="0"/>
        <v>0</v>
      </c>
      <c r="L23" s="480"/>
      <c r="M23" s="181">
        <f t="shared" si="1"/>
        <v>0</v>
      </c>
      <c r="N23" s="6"/>
      <c r="O23" s="181">
        <f t="shared" si="3"/>
        <v>0</v>
      </c>
      <c r="P23" s="185">
        <f t="shared" si="2"/>
        <v>0</v>
      </c>
      <c r="Q23" s="193"/>
      <c r="R23" s="388">
        <f>IF($Q$7="Art. 25 AGVV",IFERROR(VLOOKUP(Q23,Data!A$1:B$4,2,0),0),50%)</f>
        <v>0</v>
      </c>
      <c r="S23" s="200">
        <f t="shared" si="4"/>
        <v>0</v>
      </c>
      <c r="T23" s="202">
        <f t="shared" si="5"/>
        <v>0</v>
      </c>
      <c r="U23" s="210"/>
      <c r="V23" s="210"/>
      <c r="W23" s="211"/>
      <c r="X23" s="211"/>
      <c r="Y23" s="211"/>
    </row>
    <row r="24" spans="1:25" x14ac:dyDescent="0.35">
      <c r="A24" s="224">
        <v>7</v>
      </c>
      <c r="B24" s="18"/>
      <c r="C24" s="175" t="str">
        <f>IFERROR(VLOOKUP(B24,Deelnemersoverzicht!B$5:E$56,2,0),"")</f>
        <v/>
      </c>
      <c r="D24" s="176" t="str">
        <f>IFERROR(VLOOKUP(B24,Deelnemersoverzicht!B$5:E$56,4,0),"")</f>
        <v/>
      </c>
      <c r="E24" s="477"/>
      <c r="F24" s="478"/>
      <c r="G24" s="1"/>
      <c r="H24" s="2"/>
      <c r="I24" s="3"/>
      <c r="J24" s="4"/>
      <c r="K24" s="479">
        <f t="shared" si="0"/>
        <v>0</v>
      </c>
      <c r="L24" s="480"/>
      <c r="M24" s="181">
        <f t="shared" si="1"/>
        <v>0</v>
      </c>
      <c r="N24" s="6"/>
      <c r="O24" s="181">
        <f t="shared" si="3"/>
        <v>0</v>
      </c>
      <c r="P24" s="185">
        <f t="shared" si="2"/>
        <v>0</v>
      </c>
      <c r="Q24" s="193"/>
      <c r="R24" s="388">
        <f>IF($Q$7="Art. 25 AGVV",IFERROR(VLOOKUP(Q24,Data!A$1:B$4,2,0),0),50%)</f>
        <v>0</v>
      </c>
      <c r="S24" s="200">
        <f t="shared" si="4"/>
        <v>0</v>
      </c>
      <c r="T24" s="202">
        <f t="shared" si="5"/>
        <v>0</v>
      </c>
      <c r="U24" s="210"/>
      <c r="V24" s="210"/>
      <c r="W24" s="211"/>
      <c r="X24" s="211"/>
      <c r="Y24" s="211"/>
    </row>
    <row r="25" spans="1:25" x14ac:dyDescent="0.35">
      <c r="A25" s="224">
        <v>8</v>
      </c>
      <c r="B25" s="18"/>
      <c r="C25" s="175" t="str">
        <f>IFERROR(VLOOKUP(B25,Deelnemersoverzicht!B$5:E$56,2,0),"")</f>
        <v/>
      </c>
      <c r="D25" s="176" t="str">
        <f>IFERROR(VLOOKUP(B25,Deelnemersoverzicht!B$5:E$56,4,0),"")</f>
        <v/>
      </c>
      <c r="E25" s="477"/>
      <c r="F25" s="478"/>
      <c r="G25" s="1"/>
      <c r="H25" s="2"/>
      <c r="I25" s="3"/>
      <c r="J25" s="4"/>
      <c r="K25" s="479">
        <f t="shared" si="0"/>
        <v>0</v>
      </c>
      <c r="L25" s="480"/>
      <c r="M25" s="181">
        <f t="shared" si="1"/>
        <v>0</v>
      </c>
      <c r="N25" s="6"/>
      <c r="O25" s="181">
        <f t="shared" si="3"/>
        <v>0</v>
      </c>
      <c r="P25" s="185">
        <f t="shared" si="2"/>
        <v>0</v>
      </c>
      <c r="Q25" s="193"/>
      <c r="R25" s="388">
        <f>IF($Q$7="Art. 25 AGVV",IFERROR(VLOOKUP(Q25,Data!A$1:B$4,2,0),0),50%)</f>
        <v>0</v>
      </c>
      <c r="S25" s="200">
        <f t="shared" si="4"/>
        <v>0</v>
      </c>
      <c r="T25" s="202">
        <f t="shared" si="5"/>
        <v>0</v>
      </c>
      <c r="U25" s="210"/>
      <c r="V25" s="210"/>
      <c r="W25" s="211"/>
      <c r="X25" s="211"/>
      <c r="Y25" s="211"/>
    </row>
    <row r="26" spans="1:25" x14ac:dyDescent="0.35">
      <c r="A26" s="224">
        <v>9</v>
      </c>
      <c r="B26" s="18"/>
      <c r="C26" s="175" t="str">
        <f>IFERROR(VLOOKUP(B26,Deelnemersoverzicht!B$5:E$56,2,0),"")</f>
        <v/>
      </c>
      <c r="D26" s="176" t="str">
        <f>IFERROR(VLOOKUP(B26,Deelnemersoverzicht!B$5:E$56,4,0),"")</f>
        <v/>
      </c>
      <c r="E26" s="477"/>
      <c r="F26" s="478"/>
      <c r="G26" s="1"/>
      <c r="H26" s="2"/>
      <c r="I26" s="3"/>
      <c r="J26" s="4"/>
      <c r="K26" s="479">
        <f t="shared" si="0"/>
        <v>0</v>
      </c>
      <c r="L26" s="480"/>
      <c r="M26" s="181">
        <f t="shared" si="1"/>
        <v>0</v>
      </c>
      <c r="N26" s="6"/>
      <c r="O26" s="181">
        <f t="shared" si="3"/>
        <v>0</v>
      </c>
      <c r="P26" s="185">
        <f t="shared" si="2"/>
        <v>0</v>
      </c>
      <c r="Q26" s="193"/>
      <c r="R26" s="388">
        <f>IF($Q$7="Art. 25 AGVV",IFERROR(VLOOKUP(Q26,Data!A$1:B$4,2,0),0),50%)</f>
        <v>0</v>
      </c>
      <c r="S26" s="200">
        <f t="shared" si="4"/>
        <v>0</v>
      </c>
      <c r="T26" s="202">
        <f t="shared" si="5"/>
        <v>0</v>
      </c>
      <c r="U26" s="210"/>
      <c r="V26" s="210"/>
      <c r="W26" s="211"/>
      <c r="X26" s="211"/>
      <c r="Y26" s="211"/>
    </row>
    <row r="27" spans="1:25" x14ac:dyDescent="0.35">
      <c r="A27" s="224">
        <v>10</v>
      </c>
      <c r="B27" s="18"/>
      <c r="C27" s="175" t="str">
        <f>IFERROR(VLOOKUP(B27,Deelnemersoverzicht!B$5:E$56,2,0),"")</f>
        <v/>
      </c>
      <c r="D27" s="176" t="str">
        <f>IFERROR(VLOOKUP(B27,Deelnemersoverzicht!B$5:E$56,4,0),"")</f>
        <v/>
      </c>
      <c r="E27" s="477"/>
      <c r="F27" s="478"/>
      <c r="G27" s="1"/>
      <c r="H27" s="2"/>
      <c r="I27" s="3"/>
      <c r="J27" s="4"/>
      <c r="K27" s="479">
        <f t="shared" si="0"/>
        <v>0</v>
      </c>
      <c r="L27" s="480"/>
      <c r="M27" s="181">
        <f t="shared" si="1"/>
        <v>0</v>
      </c>
      <c r="N27" s="6"/>
      <c r="O27" s="181">
        <f t="shared" si="3"/>
        <v>0</v>
      </c>
      <c r="P27" s="185">
        <f t="shared" si="2"/>
        <v>0</v>
      </c>
      <c r="Q27" s="193"/>
      <c r="R27" s="388">
        <f>IF($Q$7="Art. 25 AGVV",IFERROR(VLOOKUP(Q27,Data!A$1:B$4,2,0),0),50%)</f>
        <v>0</v>
      </c>
      <c r="S27" s="200">
        <f t="shared" si="4"/>
        <v>0</v>
      </c>
      <c r="T27" s="202">
        <f t="shared" si="5"/>
        <v>0</v>
      </c>
      <c r="U27" s="210"/>
      <c r="V27" s="210"/>
      <c r="W27" s="211"/>
      <c r="X27" s="211"/>
      <c r="Y27" s="211"/>
    </row>
    <row r="28" spans="1:25" x14ac:dyDescent="0.35">
      <c r="A28" s="224">
        <v>11</v>
      </c>
      <c r="B28" s="18"/>
      <c r="C28" s="175" t="str">
        <f>IFERROR(VLOOKUP(B28,Deelnemersoverzicht!B$5:E$56,2,0),"")</f>
        <v/>
      </c>
      <c r="D28" s="176" t="str">
        <f>IFERROR(VLOOKUP(B28,Deelnemersoverzicht!B$5:E$56,4,0),"")</f>
        <v/>
      </c>
      <c r="E28" s="477"/>
      <c r="F28" s="478"/>
      <c r="G28" s="1"/>
      <c r="H28" s="2"/>
      <c r="I28" s="3"/>
      <c r="J28" s="4"/>
      <c r="K28" s="479">
        <f t="shared" si="0"/>
        <v>0</v>
      </c>
      <c r="L28" s="480"/>
      <c r="M28" s="181">
        <f t="shared" si="1"/>
        <v>0</v>
      </c>
      <c r="N28" s="6"/>
      <c r="O28" s="181">
        <f t="shared" si="3"/>
        <v>0</v>
      </c>
      <c r="P28" s="185">
        <f t="shared" si="2"/>
        <v>0</v>
      </c>
      <c r="Q28" s="193"/>
      <c r="R28" s="388">
        <f>IF($Q$7="Art. 25 AGVV",IFERROR(VLOOKUP(Q28,Data!A$1:B$4,2,0),0),50%)</f>
        <v>0</v>
      </c>
      <c r="S28" s="200">
        <f t="shared" si="4"/>
        <v>0</v>
      </c>
      <c r="T28" s="202">
        <f t="shared" si="5"/>
        <v>0</v>
      </c>
      <c r="U28" s="210"/>
      <c r="V28" s="210"/>
      <c r="W28" s="211"/>
      <c r="X28" s="211"/>
      <c r="Y28" s="211"/>
    </row>
    <row r="29" spans="1:25" x14ac:dyDescent="0.35">
      <c r="A29" s="224">
        <v>12</v>
      </c>
      <c r="B29" s="18"/>
      <c r="C29" s="175" t="str">
        <f>IFERROR(VLOOKUP(B29,Deelnemersoverzicht!B$5:E$56,2,0),"")</f>
        <v/>
      </c>
      <c r="D29" s="176" t="str">
        <f>IFERROR(VLOOKUP(B29,Deelnemersoverzicht!B$5:E$56,4,0),"")</f>
        <v/>
      </c>
      <c r="E29" s="477"/>
      <c r="F29" s="478"/>
      <c r="G29" s="1"/>
      <c r="H29" s="2"/>
      <c r="I29" s="3"/>
      <c r="J29" s="4"/>
      <c r="K29" s="479">
        <f t="shared" si="0"/>
        <v>0</v>
      </c>
      <c r="L29" s="480"/>
      <c r="M29" s="181">
        <f t="shared" si="1"/>
        <v>0</v>
      </c>
      <c r="N29" s="6"/>
      <c r="O29" s="181">
        <f t="shared" si="3"/>
        <v>0</v>
      </c>
      <c r="P29" s="185">
        <f t="shared" si="2"/>
        <v>0</v>
      </c>
      <c r="Q29" s="193"/>
      <c r="R29" s="388">
        <f>IF($Q$7="Art. 25 AGVV",IFERROR(VLOOKUP(Q29,Data!A$1:B$4,2,0),0),50%)</f>
        <v>0</v>
      </c>
      <c r="S29" s="200">
        <f t="shared" si="4"/>
        <v>0</v>
      </c>
      <c r="T29" s="202">
        <f t="shared" si="5"/>
        <v>0</v>
      </c>
      <c r="U29" s="210"/>
      <c r="V29" s="210"/>
      <c r="W29" s="211"/>
      <c r="X29" s="211"/>
      <c r="Y29" s="211"/>
    </row>
    <row r="30" spans="1:25" x14ac:dyDescent="0.35">
      <c r="A30" s="224">
        <v>13</v>
      </c>
      <c r="B30" s="18"/>
      <c r="C30" s="175" t="str">
        <f>IFERROR(VLOOKUP(B30,Deelnemersoverzicht!B$5:E$56,2,0),"")</f>
        <v/>
      </c>
      <c r="D30" s="176" t="str">
        <f>IFERROR(VLOOKUP(B30,Deelnemersoverzicht!B$5:E$56,4,0),"")</f>
        <v/>
      </c>
      <c r="E30" s="477"/>
      <c r="F30" s="478"/>
      <c r="G30" s="1"/>
      <c r="H30" s="2"/>
      <c r="I30" s="3"/>
      <c r="J30" s="4"/>
      <c r="K30" s="479">
        <f t="shared" si="0"/>
        <v>0</v>
      </c>
      <c r="L30" s="480"/>
      <c r="M30" s="181">
        <f t="shared" si="1"/>
        <v>0</v>
      </c>
      <c r="N30" s="6"/>
      <c r="O30" s="181">
        <f t="shared" si="3"/>
        <v>0</v>
      </c>
      <c r="P30" s="185">
        <f t="shared" si="2"/>
        <v>0</v>
      </c>
      <c r="Q30" s="193"/>
      <c r="R30" s="388">
        <f>IF($Q$7="Art. 25 AGVV",IFERROR(VLOOKUP(Q30,Data!A$1:B$4,2,0),0),50%)</f>
        <v>0</v>
      </c>
      <c r="S30" s="200">
        <f t="shared" si="4"/>
        <v>0</v>
      </c>
      <c r="T30" s="202">
        <f t="shared" si="5"/>
        <v>0</v>
      </c>
      <c r="U30" s="210"/>
      <c r="V30" s="210"/>
      <c r="W30" s="211"/>
      <c r="X30" s="211"/>
      <c r="Y30" s="211"/>
    </row>
    <row r="31" spans="1:25" x14ac:dyDescent="0.35">
      <c r="A31" s="224">
        <v>14</v>
      </c>
      <c r="B31" s="18"/>
      <c r="C31" s="175" t="str">
        <f>IFERROR(VLOOKUP(B31,Deelnemersoverzicht!B$5:E$56,2,0),"")</f>
        <v/>
      </c>
      <c r="D31" s="176" t="str">
        <f>IFERROR(VLOOKUP(B31,Deelnemersoverzicht!B$5:E$56,4,0),"")</f>
        <v/>
      </c>
      <c r="E31" s="477"/>
      <c r="F31" s="478"/>
      <c r="G31" s="1"/>
      <c r="H31" s="2"/>
      <c r="I31" s="3"/>
      <c r="J31" s="4"/>
      <c r="K31" s="479">
        <f t="shared" si="0"/>
        <v>0</v>
      </c>
      <c r="L31" s="480"/>
      <c r="M31" s="181">
        <f t="shared" si="1"/>
        <v>0</v>
      </c>
      <c r="N31" s="6"/>
      <c r="O31" s="181">
        <f t="shared" si="3"/>
        <v>0</v>
      </c>
      <c r="P31" s="185">
        <f t="shared" si="2"/>
        <v>0</v>
      </c>
      <c r="Q31" s="193"/>
      <c r="R31" s="388">
        <f>IF($Q$7="Art. 25 AGVV",IFERROR(VLOOKUP(Q31,Data!A$1:B$4,2,0),0),50%)</f>
        <v>0</v>
      </c>
      <c r="S31" s="200">
        <f t="shared" si="4"/>
        <v>0</v>
      </c>
      <c r="T31" s="202">
        <f t="shared" si="5"/>
        <v>0</v>
      </c>
      <c r="U31" s="210"/>
      <c r="V31" s="210"/>
      <c r="W31" s="211"/>
      <c r="X31" s="211"/>
      <c r="Y31" s="211"/>
    </row>
    <row r="32" spans="1:25" x14ac:dyDescent="0.35">
      <c r="A32" s="224">
        <v>15</v>
      </c>
      <c r="B32" s="18"/>
      <c r="C32" s="175" t="str">
        <f>IFERROR(VLOOKUP(B32,Deelnemersoverzicht!B$5:E$56,2,0),"")</f>
        <v/>
      </c>
      <c r="D32" s="176" t="str">
        <f>IFERROR(VLOOKUP(B32,Deelnemersoverzicht!B$5:E$56,4,0),"")</f>
        <v/>
      </c>
      <c r="E32" s="477"/>
      <c r="F32" s="478"/>
      <c r="G32" s="1"/>
      <c r="H32" s="2"/>
      <c r="I32" s="3"/>
      <c r="J32" s="4"/>
      <c r="K32" s="479">
        <f t="shared" si="0"/>
        <v>0</v>
      </c>
      <c r="L32" s="480"/>
      <c r="M32" s="181">
        <f t="shared" si="1"/>
        <v>0</v>
      </c>
      <c r="N32" s="6"/>
      <c r="O32" s="181">
        <f t="shared" si="3"/>
        <v>0</v>
      </c>
      <c r="P32" s="185">
        <f t="shared" si="2"/>
        <v>0</v>
      </c>
      <c r="Q32" s="193"/>
      <c r="R32" s="388">
        <f>IF($Q$7="Art. 25 AGVV",IFERROR(VLOOKUP(Q32,Data!A$1:B$4,2,0),0),50%)</f>
        <v>0</v>
      </c>
      <c r="S32" s="200">
        <f t="shared" si="4"/>
        <v>0</v>
      </c>
      <c r="T32" s="202">
        <f t="shared" si="5"/>
        <v>0</v>
      </c>
      <c r="U32" s="210"/>
      <c r="V32" s="210"/>
      <c r="W32" s="211"/>
      <c r="X32" s="211"/>
      <c r="Y32" s="211"/>
    </row>
    <row r="33" spans="1:25" x14ac:dyDescent="0.35">
      <c r="A33" s="224">
        <v>16</v>
      </c>
      <c r="B33" s="18"/>
      <c r="C33" s="175" t="str">
        <f>IFERROR(VLOOKUP(B33,Deelnemersoverzicht!B$5:E$56,2,0),"")</f>
        <v/>
      </c>
      <c r="D33" s="176" t="str">
        <f>IFERROR(VLOOKUP(B33,Deelnemersoverzicht!B$5:E$56,4,0),"")</f>
        <v/>
      </c>
      <c r="E33" s="477"/>
      <c r="F33" s="478"/>
      <c r="G33" s="1"/>
      <c r="H33" s="2"/>
      <c r="I33" s="3"/>
      <c r="J33" s="4"/>
      <c r="K33" s="479">
        <f t="shared" si="0"/>
        <v>0</v>
      </c>
      <c r="L33" s="480"/>
      <c r="M33" s="181">
        <f t="shared" si="1"/>
        <v>0</v>
      </c>
      <c r="N33" s="6"/>
      <c r="O33" s="181">
        <f t="shared" si="3"/>
        <v>0</v>
      </c>
      <c r="P33" s="185">
        <f t="shared" si="2"/>
        <v>0</v>
      </c>
      <c r="Q33" s="193"/>
      <c r="R33" s="388">
        <f>IF($Q$7="Art. 25 AGVV",IFERROR(VLOOKUP(Q33,Data!A$1:B$4,2,0),0),50%)</f>
        <v>0</v>
      </c>
      <c r="S33" s="200">
        <f t="shared" si="4"/>
        <v>0</v>
      </c>
      <c r="T33" s="202">
        <f t="shared" si="5"/>
        <v>0</v>
      </c>
      <c r="U33" s="210"/>
      <c r="V33" s="210"/>
      <c r="W33" s="211"/>
      <c r="X33" s="211"/>
      <c r="Y33" s="211"/>
    </row>
    <row r="34" spans="1:25" x14ac:dyDescent="0.35">
      <c r="A34" s="224">
        <v>17</v>
      </c>
      <c r="B34" s="18"/>
      <c r="C34" s="175" t="str">
        <f>IFERROR(VLOOKUP(B34,Deelnemersoverzicht!B$5:E$56,2,0),"")</f>
        <v/>
      </c>
      <c r="D34" s="176" t="str">
        <f>IFERROR(VLOOKUP(B34,Deelnemersoverzicht!B$5:E$56,4,0),"")</f>
        <v/>
      </c>
      <c r="E34" s="477"/>
      <c r="F34" s="478"/>
      <c r="G34" s="1"/>
      <c r="H34" s="2"/>
      <c r="I34" s="3"/>
      <c r="J34" s="4"/>
      <c r="K34" s="479">
        <f t="shared" si="0"/>
        <v>0</v>
      </c>
      <c r="L34" s="480"/>
      <c r="M34" s="181">
        <f t="shared" si="1"/>
        <v>0</v>
      </c>
      <c r="N34" s="6"/>
      <c r="O34" s="181">
        <f t="shared" si="3"/>
        <v>0</v>
      </c>
      <c r="P34" s="185">
        <f t="shared" si="2"/>
        <v>0</v>
      </c>
      <c r="Q34" s="193"/>
      <c r="R34" s="388">
        <f>IF($Q$7="Art. 25 AGVV",IFERROR(VLOOKUP(Q34,Data!A$1:B$4,2,0),0),50%)</f>
        <v>0</v>
      </c>
      <c r="S34" s="200">
        <f t="shared" si="4"/>
        <v>0</v>
      </c>
      <c r="T34" s="202">
        <f t="shared" si="5"/>
        <v>0</v>
      </c>
      <c r="U34" s="210"/>
      <c r="V34" s="210"/>
      <c r="W34" s="211"/>
      <c r="X34" s="211"/>
      <c r="Y34" s="211"/>
    </row>
    <row r="35" spans="1:25" x14ac:dyDescent="0.35">
      <c r="A35" s="224">
        <v>18</v>
      </c>
      <c r="B35" s="18"/>
      <c r="C35" s="175" t="str">
        <f>IFERROR(VLOOKUP(B35,Deelnemersoverzicht!B$5:E$56,2,0),"")</f>
        <v/>
      </c>
      <c r="D35" s="176" t="str">
        <f>IFERROR(VLOOKUP(B35,Deelnemersoverzicht!B$5:E$56,4,0),"")</f>
        <v/>
      </c>
      <c r="E35" s="477"/>
      <c r="F35" s="478"/>
      <c r="G35" s="1"/>
      <c r="H35" s="2"/>
      <c r="I35" s="3"/>
      <c r="J35" s="4"/>
      <c r="K35" s="479">
        <f t="shared" si="0"/>
        <v>0</v>
      </c>
      <c r="L35" s="480"/>
      <c r="M35" s="181">
        <f t="shared" si="1"/>
        <v>0</v>
      </c>
      <c r="N35" s="6"/>
      <c r="O35" s="181">
        <f t="shared" si="3"/>
        <v>0</v>
      </c>
      <c r="P35" s="185">
        <f t="shared" si="2"/>
        <v>0</v>
      </c>
      <c r="Q35" s="193"/>
      <c r="R35" s="388">
        <f>IF($Q$7="Art. 25 AGVV",IFERROR(VLOOKUP(Q35,Data!A$1:B$4,2,0),0),50%)</f>
        <v>0</v>
      </c>
      <c r="S35" s="200">
        <f t="shared" si="4"/>
        <v>0</v>
      </c>
      <c r="T35" s="202">
        <f t="shared" si="5"/>
        <v>0</v>
      </c>
      <c r="U35" s="210"/>
      <c r="V35" s="210"/>
      <c r="W35" s="211"/>
      <c r="X35" s="211"/>
      <c r="Y35" s="211"/>
    </row>
    <row r="36" spans="1:25" x14ac:dyDescent="0.35">
      <c r="A36" s="224">
        <v>19</v>
      </c>
      <c r="B36" s="18"/>
      <c r="C36" s="175" t="str">
        <f>IFERROR(VLOOKUP(B36,Deelnemersoverzicht!B$5:E$56,2,0),"")</f>
        <v/>
      </c>
      <c r="D36" s="176" t="str">
        <f>IFERROR(VLOOKUP(B36,Deelnemersoverzicht!B$5:E$56,4,0),"")</f>
        <v/>
      </c>
      <c r="E36" s="477"/>
      <c r="F36" s="478"/>
      <c r="G36" s="1"/>
      <c r="H36" s="2"/>
      <c r="I36" s="3"/>
      <c r="J36" s="4"/>
      <c r="K36" s="479">
        <f t="shared" si="0"/>
        <v>0</v>
      </c>
      <c r="L36" s="480"/>
      <c r="M36" s="181">
        <f t="shared" si="1"/>
        <v>0</v>
      </c>
      <c r="N36" s="6"/>
      <c r="O36" s="181">
        <f t="shared" si="3"/>
        <v>0</v>
      </c>
      <c r="P36" s="185">
        <f t="shared" si="2"/>
        <v>0</v>
      </c>
      <c r="Q36" s="193"/>
      <c r="R36" s="388">
        <f>IF($Q$7="Art. 25 AGVV",IFERROR(VLOOKUP(Q36,Data!A$1:B$4,2,0),0),50%)</f>
        <v>0</v>
      </c>
      <c r="S36" s="200">
        <f t="shared" si="4"/>
        <v>0</v>
      </c>
      <c r="T36" s="202">
        <f t="shared" si="5"/>
        <v>0</v>
      </c>
      <c r="U36" s="210"/>
      <c r="V36" s="210"/>
      <c r="W36" s="211"/>
      <c r="X36" s="211"/>
      <c r="Y36" s="211"/>
    </row>
    <row r="37" spans="1:25" outlineLevel="1" x14ac:dyDescent="0.35">
      <c r="A37" s="224">
        <v>20</v>
      </c>
      <c r="B37" s="18"/>
      <c r="C37" s="175" t="str">
        <f>IFERROR(VLOOKUP(B37,Deelnemersoverzicht!B$5:E$56,2,0),"")</f>
        <v/>
      </c>
      <c r="D37" s="176" t="str">
        <f>IFERROR(VLOOKUP(B37,Deelnemersoverzicht!B$5:E$56,4,0),"")</f>
        <v/>
      </c>
      <c r="E37" s="477"/>
      <c r="F37" s="478"/>
      <c r="G37" s="1"/>
      <c r="H37" s="2"/>
      <c r="I37" s="3"/>
      <c r="J37" s="4"/>
      <c r="K37" s="479">
        <f t="shared" ref="K37:K66" si="6">H37*I37*J37</f>
        <v>0</v>
      </c>
      <c r="L37" s="480"/>
      <c r="M37" s="181">
        <f t="shared" ref="M37:M66" si="7">K37*1.4</f>
        <v>0</v>
      </c>
      <c r="N37" s="6"/>
      <c r="O37" s="181">
        <f t="shared" ref="O37:O66" si="8">M37*N37</f>
        <v>0</v>
      </c>
      <c r="P37" s="185">
        <f t="shared" ref="P37:P66" si="9">M37+O37</f>
        <v>0</v>
      </c>
      <c r="Q37" s="193"/>
      <c r="R37" s="388">
        <f>IF($Q$7="Art. 25 AGVV",IFERROR(VLOOKUP(Q37,Data!A$1:B$4,2,0),0),50%)</f>
        <v>0</v>
      </c>
      <c r="S37" s="200">
        <f t="shared" si="4"/>
        <v>0</v>
      </c>
      <c r="T37" s="202">
        <f t="shared" si="5"/>
        <v>0</v>
      </c>
      <c r="U37" s="210"/>
      <c r="V37" s="210"/>
      <c r="W37" s="211"/>
      <c r="X37" s="211"/>
      <c r="Y37" s="211"/>
    </row>
    <row r="38" spans="1:25" ht="17.25" customHeight="1" outlineLevel="1" x14ac:dyDescent="0.35">
      <c r="A38" s="224">
        <v>21</v>
      </c>
      <c r="B38" s="18"/>
      <c r="C38" s="175" t="str">
        <f>IFERROR(VLOOKUP(B38,Deelnemersoverzicht!B$5:E$56,2,0),"")</f>
        <v/>
      </c>
      <c r="D38" s="176" t="str">
        <f>IFERROR(VLOOKUP(B38,Deelnemersoverzicht!B$5:E$56,4,0),"")</f>
        <v/>
      </c>
      <c r="E38" s="477"/>
      <c r="F38" s="478"/>
      <c r="G38" s="1"/>
      <c r="H38" s="2"/>
      <c r="I38" s="3"/>
      <c r="J38" s="4"/>
      <c r="K38" s="479">
        <f t="shared" si="6"/>
        <v>0</v>
      </c>
      <c r="L38" s="480"/>
      <c r="M38" s="181">
        <f t="shared" si="7"/>
        <v>0</v>
      </c>
      <c r="N38" s="6"/>
      <c r="O38" s="181">
        <f t="shared" si="8"/>
        <v>0</v>
      </c>
      <c r="P38" s="185">
        <f t="shared" si="9"/>
        <v>0</v>
      </c>
      <c r="Q38" s="193"/>
      <c r="R38" s="388">
        <f>IF($Q$7="Art. 25 AGVV",IFERROR(VLOOKUP(Q38,Data!A$1:B$4,2,0),0),50%)</f>
        <v>0</v>
      </c>
      <c r="S38" s="200">
        <f t="shared" si="4"/>
        <v>0</v>
      </c>
      <c r="T38" s="202">
        <f t="shared" si="5"/>
        <v>0</v>
      </c>
      <c r="U38" s="210"/>
      <c r="V38" s="210"/>
      <c r="W38" s="211"/>
      <c r="X38" s="211"/>
      <c r="Y38" s="211"/>
    </row>
    <row r="39" spans="1:25" outlineLevel="1" x14ac:dyDescent="0.35">
      <c r="A39" s="224">
        <v>22</v>
      </c>
      <c r="B39" s="18"/>
      <c r="C39" s="175" t="str">
        <f>IFERROR(VLOOKUP(B39,Deelnemersoverzicht!B$5:E$56,2,0),"")</f>
        <v/>
      </c>
      <c r="D39" s="176" t="str">
        <f>IFERROR(VLOOKUP(B39,Deelnemersoverzicht!B$5:E$56,4,0),"")</f>
        <v/>
      </c>
      <c r="E39" s="477"/>
      <c r="F39" s="478"/>
      <c r="G39" s="1"/>
      <c r="H39" s="2"/>
      <c r="I39" s="3"/>
      <c r="J39" s="4"/>
      <c r="K39" s="479">
        <f t="shared" si="6"/>
        <v>0</v>
      </c>
      <c r="L39" s="480"/>
      <c r="M39" s="181">
        <f t="shared" si="7"/>
        <v>0</v>
      </c>
      <c r="N39" s="6"/>
      <c r="O39" s="181">
        <f t="shared" si="8"/>
        <v>0</v>
      </c>
      <c r="P39" s="185">
        <f t="shared" si="9"/>
        <v>0</v>
      </c>
      <c r="Q39" s="193"/>
      <c r="R39" s="388">
        <f>IF($Q$7="Art. 25 AGVV",IFERROR(VLOOKUP(Q39,Data!A$1:B$4,2,0),0),50%)</f>
        <v>0</v>
      </c>
      <c r="S39" s="200">
        <f t="shared" si="4"/>
        <v>0</v>
      </c>
      <c r="T39" s="202">
        <f t="shared" si="5"/>
        <v>0</v>
      </c>
      <c r="U39" s="210"/>
      <c r="V39" s="210"/>
      <c r="W39" s="211"/>
      <c r="X39" s="211"/>
      <c r="Y39" s="211"/>
    </row>
    <row r="40" spans="1:25" outlineLevel="1" x14ac:dyDescent="0.35">
      <c r="A40" s="224">
        <v>23</v>
      </c>
      <c r="B40" s="18"/>
      <c r="C40" s="175" t="str">
        <f>IFERROR(VLOOKUP(B40,Deelnemersoverzicht!B$5:E$56,2,0),"")</f>
        <v/>
      </c>
      <c r="D40" s="176" t="str">
        <f>IFERROR(VLOOKUP(B40,Deelnemersoverzicht!B$5:E$56,4,0),"")</f>
        <v/>
      </c>
      <c r="E40" s="477"/>
      <c r="F40" s="478"/>
      <c r="G40" s="1"/>
      <c r="H40" s="2"/>
      <c r="I40" s="3"/>
      <c r="J40" s="4"/>
      <c r="K40" s="479">
        <f t="shared" si="6"/>
        <v>0</v>
      </c>
      <c r="L40" s="480"/>
      <c r="M40" s="181">
        <f t="shared" si="7"/>
        <v>0</v>
      </c>
      <c r="N40" s="6"/>
      <c r="O40" s="181">
        <f t="shared" si="8"/>
        <v>0</v>
      </c>
      <c r="P40" s="185">
        <f t="shared" si="9"/>
        <v>0</v>
      </c>
      <c r="Q40" s="193"/>
      <c r="R40" s="388">
        <f>IF($Q$7="Art. 25 AGVV",IFERROR(VLOOKUP(Q40,Data!A$1:B$4,2,0),0),50%)</f>
        <v>0</v>
      </c>
      <c r="S40" s="200">
        <f t="shared" si="4"/>
        <v>0</v>
      </c>
      <c r="T40" s="202">
        <f t="shared" si="5"/>
        <v>0</v>
      </c>
      <c r="U40" s="210"/>
      <c r="V40" s="210"/>
      <c r="W40" s="211"/>
      <c r="X40" s="211"/>
      <c r="Y40" s="211"/>
    </row>
    <row r="41" spans="1:25" outlineLevel="1" x14ac:dyDescent="0.35">
      <c r="A41" s="224">
        <v>24</v>
      </c>
      <c r="B41" s="18"/>
      <c r="C41" s="175" t="str">
        <f>IFERROR(VLOOKUP(B41,Deelnemersoverzicht!B$5:E$56,2,0),"")</f>
        <v/>
      </c>
      <c r="D41" s="176" t="str">
        <f>IFERROR(VLOOKUP(B41,Deelnemersoverzicht!B$5:E$56,4,0),"")</f>
        <v/>
      </c>
      <c r="E41" s="477"/>
      <c r="F41" s="478"/>
      <c r="G41" s="1"/>
      <c r="H41" s="2"/>
      <c r="I41" s="3"/>
      <c r="J41" s="4"/>
      <c r="K41" s="479">
        <f t="shared" si="6"/>
        <v>0</v>
      </c>
      <c r="L41" s="480"/>
      <c r="M41" s="181">
        <f t="shared" si="7"/>
        <v>0</v>
      </c>
      <c r="N41" s="6"/>
      <c r="O41" s="181">
        <f t="shared" si="8"/>
        <v>0</v>
      </c>
      <c r="P41" s="185">
        <f t="shared" si="9"/>
        <v>0</v>
      </c>
      <c r="Q41" s="193"/>
      <c r="R41" s="388">
        <f>IF($Q$7="Art. 25 AGVV",IFERROR(VLOOKUP(Q41,Data!A$1:B$4,2,0),0),50%)</f>
        <v>0</v>
      </c>
      <c r="S41" s="200">
        <f t="shared" si="4"/>
        <v>0</v>
      </c>
      <c r="T41" s="202">
        <f t="shared" si="5"/>
        <v>0</v>
      </c>
      <c r="U41" s="210"/>
      <c r="V41" s="210"/>
      <c r="W41" s="211"/>
      <c r="X41" s="211"/>
      <c r="Y41" s="211"/>
    </row>
    <row r="42" spans="1:25" outlineLevel="1" x14ac:dyDescent="0.35">
      <c r="A42" s="224">
        <v>25</v>
      </c>
      <c r="B42" s="18"/>
      <c r="C42" s="175" t="str">
        <f>IFERROR(VLOOKUP(B42,Deelnemersoverzicht!B$5:E$56,2,0),"")</f>
        <v/>
      </c>
      <c r="D42" s="176" t="str">
        <f>IFERROR(VLOOKUP(B42,Deelnemersoverzicht!B$5:E$56,4,0),"")</f>
        <v/>
      </c>
      <c r="E42" s="477"/>
      <c r="F42" s="478"/>
      <c r="G42" s="1"/>
      <c r="H42" s="2"/>
      <c r="I42" s="3"/>
      <c r="J42" s="4"/>
      <c r="K42" s="479">
        <f t="shared" si="6"/>
        <v>0</v>
      </c>
      <c r="L42" s="480"/>
      <c r="M42" s="181">
        <f t="shared" si="7"/>
        <v>0</v>
      </c>
      <c r="N42" s="6"/>
      <c r="O42" s="181">
        <f t="shared" si="8"/>
        <v>0</v>
      </c>
      <c r="P42" s="185">
        <f t="shared" si="9"/>
        <v>0</v>
      </c>
      <c r="Q42" s="193"/>
      <c r="R42" s="388">
        <f>IF($Q$7="Art. 25 AGVV",IFERROR(VLOOKUP(Q42,Data!A$1:B$4,2,0),0),50%)</f>
        <v>0</v>
      </c>
      <c r="S42" s="200">
        <f t="shared" si="4"/>
        <v>0</v>
      </c>
      <c r="T42" s="202">
        <f t="shared" si="5"/>
        <v>0</v>
      </c>
      <c r="U42" s="210"/>
      <c r="V42" s="210"/>
      <c r="W42" s="211"/>
      <c r="X42" s="211"/>
      <c r="Y42" s="211"/>
    </row>
    <row r="43" spans="1:25" outlineLevel="1" x14ac:dyDescent="0.35">
      <c r="A43" s="224">
        <v>26</v>
      </c>
      <c r="B43" s="18"/>
      <c r="C43" s="175" t="str">
        <f>IFERROR(VLOOKUP(B43,Deelnemersoverzicht!B$5:E$56,2,0),"")</f>
        <v/>
      </c>
      <c r="D43" s="176" t="str">
        <f>IFERROR(VLOOKUP(B43,Deelnemersoverzicht!B$5:E$56,4,0),"")</f>
        <v/>
      </c>
      <c r="E43" s="477"/>
      <c r="F43" s="478"/>
      <c r="G43" s="1"/>
      <c r="H43" s="2"/>
      <c r="I43" s="3"/>
      <c r="J43" s="4"/>
      <c r="K43" s="479">
        <f t="shared" si="6"/>
        <v>0</v>
      </c>
      <c r="L43" s="480"/>
      <c r="M43" s="181">
        <f t="shared" si="7"/>
        <v>0</v>
      </c>
      <c r="N43" s="6"/>
      <c r="O43" s="181">
        <f t="shared" si="8"/>
        <v>0</v>
      </c>
      <c r="P43" s="185">
        <f t="shared" si="9"/>
        <v>0</v>
      </c>
      <c r="Q43" s="193"/>
      <c r="R43" s="388">
        <f>IF($Q$7="Art. 25 AGVV",IFERROR(VLOOKUP(Q43,Data!A$1:B$4,2,0),0),50%)</f>
        <v>0</v>
      </c>
      <c r="S43" s="200">
        <f t="shared" si="4"/>
        <v>0</v>
      </c>
      <c r="T43" s="202">
        <f t="shared" si="5"/>
        <v>0</v>
      </c>
      <c r="U43" s="210"/>
      <c r="V43" s="210"/>
      <c r="W43" s="211"/>
      <c r="X43" s="211"/>
      <c r="Y43" s="211"/>
    </row>
    <row r="44" spans="1:25" outlineLevel="1" x14ac:dyDescent="0.35">
      <c r="A44" s="224">
        <v>27</v>
      </c>
      <c r="B44" s="18"/>
      <c r="C44" s="175" t="str">
        <f>IFERROR(VLOOKUP(B44,Deelnemersoverzicht!B$5:E$56,2,0),"")</f>
        <v/>
      </c>
      <c r="D44" s="176" t="str">
        <f>IFERROR(VLOOKUP(B44,Deelnemersoverzicht!B$5:E$56,4,0),"")</f>
        <v/>
      </c>
      <c r="E44" s="477"/>
      <c r="F44" s="478"/>
      <c r="G44" s="1"/>
      <c r="H44" s="2"/>
      <c r="I44" s="3"/>
      <c r="J44" s="4"/>
      <c r="K44" s="479">
        <f t="shared" si="6"/>
        <v>0</v>
      </c>
      <c r="L44" s="480"/>
      <c r="M44" s="181">
        <f t="shared" si="7"/>
        <v>0</v>
      </c>
      <c r="N44" s="6"/>
      <c r="O44" s="181">
        <f t="shared" si="8"/>
        <v>0</v>
      </c>
      <c r="P44" s="185">
        <f t="shared" si="9"/>
        <v>0</v>
      </c>
      <c r="Q44" s="193"/>
      <c r="R44" s="388">
        <f>IF($Q$7="Art. 25 AGVV",IFERROR(VLOOKUP(Q44,Data!A$1:B$4,2,0),0),50%)</f>
        <v>0</v>
      </c>
      <c r="S44" s="200">
        <f t="shared" si="4"/>
        <v>0</v>
      </c>
      <c r="T44" s="202">
        <f t="shared" si="5"/>
        <v>0</v>
      </c>
      <c r="U44" s="210"/>
      <c r="V44" s="210"/>
      <c r="W44" s="211"/>
      <c r="X44" s="211"/>
      <c r="Y44" s="211"/>
    </row>
    <row r="45" spans="1:25" outlineLevel="1" x14ac:dyDescent="0.35">
      <c r="A45" s="224">
        <v>28</v>
      </c>
      <c r="B45" s="18"/>
      <c r="C45" s="175" t="str">
        <f>IFERROR(VLOOKUP(B45,Deelnemersoverzicht!B$5:E$56,2,0),"")</f>
        <v/>
      </c>
      <c r="D45" s="176" t="str">
        <f>IFERROR(VLOOKUP(B45,Deelnemersoverzicht!B$5:E$56,4,0),"")</f>
        <v/>
      </c>
      <c r="E45" s="477"/>
      <c r="F45" s="478"/>
      <c r="G45" s="1"/>
      <c r="H45" s="2"/>
      <c r="I45" s="3"/>
      <c r="J45" s="4"/>
      <c r="K45" s="479">
        <f t="shared" si="6"/>
        <v>0</v>
      </c>
      <c r="L45" s="480"/>
      <c r="M45" s="181">
        <f t="shared" si="7"/>
        <v>0</v>
      </c>
      <c r="N45" s="6"/>
      <c r="O45" s="181">
        <f t="shared" si="8"/>
        <v>0</v>
      </c>
      <c r="P45" s="185">
        <f t="shared" si="9"/>
        <v>0</v>
      </c>
      <c r="Q45" s="193"/>
      <c r="R45" s="388">
        <f>IF($Q$7="Art. 25 AGVV",IFERROR(VLOOKUP(Q45,Data!A$1:B$4,2,0),0),50%)</f>
        <v>0</v>
      </c>
      <c r="S45" s="200">
        <f t="shared" si="4"/>
        <v>0</v>
      </c>
      <c r="T45" s="202">
        <f t="shared" si="5"/>
        <v>0</v>
      </c>
      <c r="U45" s="210"/>
      <c r="V45" s="210"/>
      <c r="W45" s="211"/>
      <c r="X45" s="211"/>
      <c r="Y45" s="211"/>
    </row>
    <row r="46" spans="1:25" outlineLevel="1" x14ac:dyDescent="0.35">
      <c r="A46" s="224">
        <v>29</v>
      </c>
      <c r="B46" s="18"/>
      <c r="C46" s="175" t="str">
        <f>IFERROR(VLOOKUP(B46,Deelnemersoverzicht!B$5:E$56,2,0),"")</f>
        <v/>
      </c>
      <c r="D46" s="176" t="str">
        <f>IFERROR(VLOOKUP(B46,Deelnemersoverzicht!B$5:E$56,4,0),"")</f>
        <v/>
      </c>
      <c r="E46" s="477"/>
      <c r="F46" s="478"/>
      <c r="G46" s="1"/>
      <c r="H46" s="2"/>
      <c r="I46" s="3"/>
      <c r="J46" s="4"/>
      <c r="K46" s="479">
        <f t="shared" si="6"/>
        <v>0</v>
      </c>
      <c r="L46" s="480"/>
      <c r="M46" s="181">
        <f t="shared" si="7"/>
        <v>0</v>
      </c>
      <c r="N46" s="6"/>
      <c r="O46" s="181">
        <f t="shared" si="8"/>
        <v>0</v>
      </c>
      <c r="P46" s="185">
        <f t="shared" si="9"/>
        <v>0</v>
      </c>
      <c r="Q46" s="193"/>
      <c r="R46" s="388">
        <f>IF($Q$7="Art. 25 AGVV",IFERROR(VLOOKUP(Q46,Data!A$1:B$4,2,0),0),50%)</f>
        <v>0</v>
      </c>
      <c r="S46" s="200">
        <f t="shared" si="4"/>
        <v>0</v>
      </c>
      <c r="T46" s="202">
        <f t="shared" si="5"/>
        <v>0</v>
      </c>
      <c r="U46" s="210"/>
      <c r="V46" s="210"/>
      <c r="W46" s="211"/>
      <c r="X46" s="211"/>
      <c r="Y46" s="211"/>
    </row>
    <row r="47" spans="1:25" outlineLevel="1" x14ac:dyDescent="0.35">
      <c r="A47" s="224">
        <v>30</v>
      </c>
      <c r="B47" s="18"/>
      <c r="C47" s="175" t="str">
        <f>IFERROR(VLOOKUP(B47,Deelnemersoverzicht!B$5:E$56,2,0),"")</f>
        <v/>
      </c>
      <c r="D47" s="176" t="str">
        <f>IFERROR(VLOOKUP(B47,Deelnemersoverzicht!B$5:E$56,4,0),"")</f>
        <v/>
      </c>
      <c r="E47" s="477"/>
      <c r="F47" s="478"/>
      <c r="G47" s="1"/>
      <c r="H47" s="2"/>
      <c r="I47" s="3"/>
      <c r="J47" s="4"/>
      <c r="K47" s="479">
        <f t="shared" si="6"/>
        <v>0</v>
      </c>
      <c r="L47" s="480"/>
      <c r="M47" s="181">
        <f t="shared" si="7"/>
        <v>0</v>
      </c>
      <c r="N47" s="6"/>
      <c r="O47" s="181">
        <f t="shared" si="8"/>
        <v>0</v>
      </c>
      <c r="P47" s="185">
        <f t="shared" si="9"/>
        <v>0</v>
      </c>
      <c r="Q47" s="193"/>
      <c r="R47" s="388">
        <f>IF($Q$7="Art. 25 AGVV",IFERROR(VLOOKUP(Q47,Data!A$1:B$4,2,0),0),50%)</f>
        <v>0</v>
      </c>
      <c r="S47" s="200">
        <f t="shared" si="4"/>
        <v>0</v>
      </c>
      <c r="T47" s="202">
        <f t="shared" si="5"/>
        <v>0</v>
      </c>
      <c r="U47" s="210"/>
      <c r="V47" s="210"/>
      <c r="W47" s="211"/>
      <c r="X47" s="211"/>
      <c r="Y47" s="211"/>
    </row>
    <row r="48" spans="1:25" outlineLevel="1" x14ac:dyDescent="0.35">
      <c r="A48" s="224">
        <v>31</v>
      </c>
      <c r="B48" s="18"/>
      <c r="C48" s="175" t="str">
        <f>IFERROR(VLOOKUP(B48,Deelnemersoverzicht!B$5:E$56,2,0),"")</f>
        <v/>
      </c>
      <c r="D48" s="176" t="str">
        <f>IFERROR(VLOOKUP(B48,Deelnemersoverzicht!B$5:E$56,4,0),"")</f>
        <v/>
      </c>
      <c r="E48" s="477"/>
      <c r="F48" s="478"/>
      <c r="G48" s="1"/>
      <c r="H48" s="2"/>
      <c r="I48" s="3"/>
      <c r="J48" s="4"/>
      <c r="K48" s="479">
        <f t="shared" si="6"/>
        <v>0</v>
      </c>
      <c r="L48" s="480"/>
      <c r="M48" s="181">
        <f t="shared" si="7"/>
        <v>0</v>
      </c>
      <c r="N48" s="6"/>
      <c r="O48" s="181">
        <f t="shared" si="8"/>
        <v>0</v>
      </c>
      <c r="P48" s="185">
        <f t="shared" si="9"/>
        <v>0</v>
      </c>
      <c r="Q48" s="193"/>
      <c r="R48" s="388">
        <f>IF($Q$7="Art. 25 AGVV",IFERROR(VLOOKUP(Q48,Data!A$1:B$4,2,0),0),50%)</f>
        <v>0</v>
      </c>
      <c r="S48" s="200">
        <f t="shared" si="4"/>
        <v>0</v>
      </c>
      <c r="T48" s="202">
        <f t="shared" si="5"/>
        <v>0</v>
      </c>
      <c r="U48" s="210"/>
      <c r="V48" s="210"/>
      <c r="W48" s="211"/>
      <c r="X48" s="211"/>
      <c r="Y48" s="211"/>
    </row>
    <row r="49" spans="1:25" outlineLevel="1" x14ac:dyDescent="0.35">
      <c r="A49" s="224">
        <v>32</v>
      </c>
      <c r="B49" s="18"/>
      <c r="C49" s="175" t="str">
        <f>IFERROR(VLOOKUP(B49,Deelnemersoverzicht!B$5:E$56,2,0),"")</f>
        <v/>
      </c>
      <c r="D49" s="176" t="str">
        <f>IFERROR(VLOOKUP(B49,Deelnemersoverzicht!B$5:E$56,4,0),"")</f>
        <v/>
      </c>
      <c r="E49" s="477"/>
      <c r="F49" s="478"/>
      <c r="G49" s="1"/>
      <c r="H49" s="2"/>
      <c r="I49" s="3"/>
      <c r="J49" s="4"/>
      <c r="K49" s="479">
        <f t="shared" si="6"/>
        <v>0</v>
      </c>
      <c r="L49" s="480"/>
      <c r="M49" s="181">
        <f t="shared" si="7"/>
        <v>0</v>
      </c>
      <c r="N49" s="6"/>
      <c r="O49" s="181">
        <f t="shared" si="8"/>
        <v>0</v>
      </c>
      <c r="P49" s="185">
        <f t="shared" si="9"/>
        <v>0</v>
      </c>
      <c r="Q49" s="193"/>
      <c r="R49" s="388">
        <f>IF($Q$7="Art. 25 AGVV",IFERROR(VLOOKUP(Q49,Data!A$1:B$4,2,0),0),50%)</f>
        <v>0</v>
      </c>
      <c r="S49" s="200">
        <f t="shared" si="4"/>
        <v>0</v>
      </c>
      <c r="T49" s="202">
        <f t="shared" si="5"/>
        <v>0</v>
      </c>
      <c r="U49" s="210"/>
      <c r="V49" s="210"/>
      <c r="W49" s="211"/>
      <c r="X49" s="211"/>
      <c r="Y49" s="211"/>
    </row>
    <row r="50" spans="1:25" outlineLevel="1" x14ac:dyDescent="0.35">
      <c r="A50" s="224">
        <v>33</v>
      </c>
      <c r="B50" s="18"/>
      <c r="C50" s="175" t="str">
        <f>IFERROR(VLOOKUP(B50,Deelnemersoverzicht!B$5:E$56,2,0),"")</f>
        <v/>
      </c>
      <c r="D50" s="176" t="str">
        <f>IFERROR(VLOOKUP(B50,Deelnemersoverzicht!B$5:E$56,4,0),"")</f>
        <v/>
      </c>
      <c r="E50" s="477"/>
      <c r="F50" s="478"/>
      <c r="G50" s="1"/>
      <c r="H50" s="2"/>
      <c r="I50" s="3"/>
      <c r="J50" s="4"/>
      <c r="K50" s="479">
        <f t="shared" si="6"/>
        <v>0</v>
      </c>
      <c r="L50" s="480"/>
      <c r="M50" s="181">
        <f t="shared" si="7"/>
        <v>0</v>
      </c>
      <c r="N50" s="6"/>
      <c r="O50" s="181">
        <f t="shared" si="8"/>
        <v>0</v>
      </c>
      <c r="P50" s="185">
        <f t="shared" si="9"/>
        <v>0</v>
      </c>
      <c r="Q50" s="193"/>
      <c r="R50" s="388">
        <f>IF($Q$7="Art. 25 AGVV",IFERROR(VLOOKUP(Q50,Data!A$1:B$4,2,0),0),50%)</f>
        <v>0</v>
      </c>
      <c r="S50" s="200">
        <f t="shared" si="4"/>
        <v>0</v>
      </c>
      <c r="T50" s="202">
        <f t="shared" si="5"/>
        <v>0</v>
      </c>
      <c r="U50" s="210"/>
      <c r="V50" s="210"/>
      <c r="W50" s="211"/>
      <c r="X50" s="211"/>
      <c r="Y50" s="211"/>
    </row>
    <row r="51" spans="1:25" outlineLevel="1" x14ac:dyDescent="0.35">
      <c r="A51" s="224">
        <v>34</v>
      </c>
      <c r="B51" s="18"/>
      <c r="C51" s="175" t="str">
        <f>IFERROR(VLOOKUP(B51,Deelnemersoverzicht!B$5:E$56,2,0),"")</f>
        <v/>
      </c>
      <c r="D51" s="176" t="str">
        <f>IFERROR(VLOOKUP(B51,Deelnemersoverzicht!B$5:E$56,4,0),"")</f>
        <v/>
      </c>
      <c r="E51" s="477"/>
      <c r="F51" s="478"/>
      <c r="G51" s="1"/>
      <c r="H51" s="2"/>
      <c r="I51" s="3"/>
      <c r="J51" s="4"/>
      <c r="K51" s="479">
        <f t="shared" si="6"/>
        <v>0</v>
      </c>
      <c r="L51" s="480"/>
      <c r="M51" s="181">
        <f t="shared" si="7"/>
        <v>0</v>
      </c>
      <c r="N51" s="6"/>
      <c r="O51" s="181">
        <f t="shared" si="8"/>
        <v>0</v>
      </c>
      <c r="P51" s="185">
        <f t="shared" si="9"/>
        <v>0</v>
      </c>
      <c r="Q51" s="193"/>
      <c r="R51" s="388">
        <f>IF($Q$7="Art. 25 AGVV",IFERROR(VLOOKUP(Q51,Data!A$1:B$4,2,0),0),50%)</f>
        <v>0</v>
      </c>
      <c r="S51" s="200">
        <f t="shared" si="4"/>
        <v>0</v>
      </c>
      <c r="T51" s="202">
        <f t="shared" si="5"/>
        <v>0</v>
      </c>
      <c r="U51" s="210"/>
      <c r="V51" s="210"/>
      <c r="W51" s="211"/>
      <c r="X51" s="211"/>
      <c r="Y51" s="211"/>
    </row>
    <row r="52" spans="1:25" outlineLevel="1" x14ac:dyDescent="0.35">
      <c r="A52" s="224">
        <v>35</v>
      </c>
      <c r="B52" s="18"/>
      <c r="C52" s="175" t="str">
        <f>IFERROR(VLOOKUP(B52,Deelnemersoverzicht!B$5:E$56,2,0),"")</f>
        <v/>
      </c>
      <c r="D52" s="176" t="str">
        <f>IFERROR(VLOOKUP(B52,Deelnemersoverzicht!B$5:E$56,4,0),"")</f>
        <v/>
      </c>
      <c r="E52" s="477"/>
      <c r="F52" s="478"/>
      <c r="G52" s="1"/>
      <c r="H52" s="2"/>
      <c r="I52" s="3"/>
      <c r="J52" s="4"/>
      <c r="K52" s="479">
        <f t="shared" si="6"/>
        <v>0</v>
      </c>
      <c r="L52" s="480"/>
      <c r="M52" s="181">
        <f t="shared" si="7"/>
        <v>0</v>
      </c>
      <c r="N52" s="6"/>
      <c r="O52" s="181">
        <f t="shared" si="8"/>
        <v>0</v>
      </c>
      <c r="P52" s="185">
        <f t="shared" si="9"/>
        <v>0</v>
      </c>
      <c r="Q52" s="193"/>
      <c r="R52" s="388">
        <f>IF($Q$7="Art. 25 AGVV",IFERROR(VLOOKUP(Q52,Data!A$1:B$4,2,0),0),50%)</f>
        <v>0</v>
      </c>
      <c r="S52" s="200">
        <f t="shared" si="4"/>
        <v>0</v>
      </c>
      <c r="T52" s="202">
        <f t="shared" si="5"/>
        <v>0</v>
      </c>
      <c r="U52" s="210"/>
      <c r="V52" s="210"/>
      <c r="W52" s="211"/>
      <c r="X52" s="211"/>
      <c r="Y52" s="211"/>
    </row>
    <row r="53" spans="1:25" outlineLevel="1" x14ac:dyDescent="0.35">
      <c r="A53" s="224">
        <v>36</v>
      </c>
      <c r="B53" s="18"/>
      <c r="C53" s="175" t="str">
        <f>IFERROR(VLOOKUP(B53,Deelnemersoverzicht!B$5:E$56,2,0),"")</f>
        <v/>
      </c>
      <c r="D53" s="176" t="str">
        <f>IFERROR(VLOOKUP(B53,Deelnemersoverzicht!B$5:E$56,4,0),"")</f>
        <v/>
      </c>
      <c r="E53" s="477"/>
      <c r="F53" s="478"/>
      <c r="G53" s="1"/>
      <c r="H53" s="2"/>
      <c r="I53" s="3"/>
      <c r="J53" s="4"/>
      <c r="K53" s="479">
        <f t="shared" si="6"/>
        <v>0</v>
      </c>
      <c r="L53" s="480"/>
      <c r="M53" s="181">
        <f t="shared" si="7"/>
        <v>0</v>
      </c>
      <c r="N53" s="6"/>
      <c r="O53" s="181">
        <f t="shared" si="8"/>
        <v>0</v>
      </c>
      <c r="P53" s="185">
        <f t="shared" si="9"/>
        <v>0</v>
      </c>
      <c r="Q53" s="193"/>
      <c r="R53" s="388">
        <f>IF($Q$7="Art. 25 AGVV",IFERROR(VLOOKUP(Q53,Data!A$1:B$4,2,0),0),50%)</f>
        <v>0</v>
      </c>
      <c r="S53" s="200">
        <f t="shared" si="4"/>
        <v>0</v>
      </c>
      <c r="T53" s="202">
        <f t="shared" si="5"/>
        <v>0</v>
      </c>
      <c r="U53" s="210"/>
      <c r="V53" s="210"/>
      <c r="W53" s="211"/>
      <c r="X53" s="211"/>
      <c r="Y53" s="211"/>
    </row>
    <row r="54" spans="1:25" outlineLevel="1" x14ac:dyDescent="0.35">
      <c r="A54" s="224">
        <v>37</v>
      </c>
      <c r="B54" s="18"/>
      <c r="C54" s="175" t="str">
        <f>IFERROR(VLOOKUP(B54,Deelnemersoverzicht!B$5:E$56,2,0),"")</f>
        <v/>
      </c>
      <c r="D54" s="176" t="str">
        <f>IFERROR(VLOOKUP(B54,Deelnemersoverzicht!B$5:E$56,4,0),"")</f>
        <v/>
      </c>
      <c r="E54" s="477"/>
      <c r="F54" s="478"/>
      <c r="G54" s="1"/>
      <c r="H54" s="2"/>
      <c r="I54" s="3"/>
      <c r="J54" s="4"/>
      <c r="K54" s="479">
        <f t="shared" si="6"/>
        <v>0</v>
      </c>
      <c r="L54" s="480"/>
      <c r="M54" s="181">
        <f t="shared" si="7"/>
        <v>0</v>
      </c>
      <c r="N54" s="6"/>
      <c r="O54" s="181">
        <f t="shared" si="8"/>
        <v>0</v>
      </c>
      <c r="P54" s="185">
        <f t="shared" si="9"/>
        <v>0</v>
      </c>
      <c r="Q54" s="193"/>
      <c r="R54" s="388">
        <f>IF($Q$7="Art. 25 AGVV",IFERROR(VLOOKUP(Q54,Data!A$1:B$4,2,0),0),50%)</f>
        <v>0</v>
      </c>
      <c r="S54" s="200">
        <f t="shared" si="4"/>
        <v>0</v>
      </c>
      <c r="T54" s="202">
        <f t="shared" si="5"/>
        <v>0</v>
      </c>
      <c r="U54" s="210"/>
      <c r="V54" s="210"/>
      <c r="W54" s="211"/>
      <c r="X54" s="211"/>
      <c r="Y54" s="211"/>
    </row>
    <row r="55" spans="1:25" outlineLevel="1" x14ac:dyDescent="0.35">
      <c r="A55" s="224">
        <v>38</v>
      </c>
      <c r="B55" s="18"/>
      <c r="C55" s="175" t="str">
        <f>IFERROR(VLOOKUP(B55,Deelnemersoverzicht!B$5:E$56,2,0),"")</f>
        <v/>
      </c>
      <c r="D55" s="176" t="str">
        <f>IFERROR(VLOOKUP(B55,Deelnemersoverzicht!B$5:E$56,4,0),"")</f>
        <v/>
      </c>
      <c r="E55" s="477"/>
      <c r="F55" s="478"/>
      <c r="G55" s="1"/>
      <c r="H55" s="2"/>
      <c r="I55" s="3"/>
      <c r="J55" s="4"/>
      <c r="K55" s="479">
        <f t="shared" si="6"/>
        <v>0</v>
      </c>
      <c r="L55" s="480"/>
      <c r="M55" s="181">
        <f t="shared" si="7"/>
        <v>0</v>
      </c>
      <c r="N55" s="6"/>
      <c r="O55" s="181">
        <f t="shared" si="8"/>
        <v>0</v>
      </c>
      <c r="P55" s="185">
        <f t="shared" si="9"/>
        <v>0</v>
      </c>
      <c r="Q55" s="193"/>
      <c r="R55" s="388">
        <f>IF($Q$7="Art. 25 AGVV",IFERROR(VLOOKUP(Q55,Data!A$1:B$4,2,0),0),50%)</f>
        <v>0</v>
      </c>
      <c r="S55" s="200">
        <f t="shared" si="4"/>
        <v>0</v>
      </c>
      <c r="T55" s="202">
        <f t="shared" si="5"/>
        <v>0</v>
      </c>
      <c r="U55" s="210"/>
      <c r="V55" s="210"/>
      <c r="W55" s="211"/>
      <c r="X55" s="211"/>
      <c r="Y55" s="211"/>
    </row>
    <row r="56" spans="1:25" ht="17.25" customHeight="1" outlineLevel="1" x14ac:dyDescent="0.35">
      <c r="A56" s="224">
        <v>39</v>
      </c>
      <c r="B56" s="18"/>
      <c r="C56" s="175" t="str">
        <f>IFERROR(VLOOKUP(B56,Deelnemersoverzicht!B$5:E$56,2,0),"")</f>
        <v/>
      </c>
      <c r="D56" s="176" t="str">
        <f>IFERROR(VLOOKUP(B56,Deelnemersoverzicht!B$5:E$56,4,0),"")</f>
        <v/>
      </c>
      <c r="E56" s="477"/>
      <c r="F56" s="478"/>
      <c r="G56" s="1"/>
      <c r="H56" s="2"/>
      <c r="I56" s="3"/>
      <c r="J56" s="4"/>
      <c r="K56" s="479">
        <f t="shared" si="6"/>
        <v>0</v>
      </c>
      <c r="L56" s="480"/>
      <c r="M56" s="181">
        <f t="shared" si="7"/>
        <v>0</v>
      </c>
      <c r="N56" s="6"/>
      <c r="O56" s="181">
        <f t="shared" si="8"/>
        <v>0</v>
      </c>
      <c r="P56" s="185">
        <f t="shared" si="9"/>
        <v>0</v>
      </c>
      <c r="Q56" s="193"/>
      <c r="R56" s="388">
        <f>IF($Q$7="Art. 25 AGVV",IFERROR(VLOOKUP(Q56,Data!A$1:B$4,2,0),0),50%)</f>
        <v>0</v>
      </c>
      <c r="S56" s="200">
        <f t="shared" si="4"/>
        <v>0</v>
      </c>
      <c r="T56" s="202">
        <f t="shared" si="5"/>
        <v>0</v>
      </c>
      <c r="U56" s="210"/>
      <c r="V56" s="210"/>
      <c r="W56" s="211"/>
      <c r="X56" s="211"/>
      <c r="Y56" s="211"/>
    </row>
    <row r="57" spans="1:25" outlineLevel="1" x14ac:dyDescent="0.35">
      <c r="A57" s="224">
        <v>40</v>
      </c>
      <c r="B57" s="18"/>
      <c r="C57" s="175" t="str">
        <f>IFERROR(VLOOKUP(B57,Deelnemersoverzicht!B$5:E$56,2,0),"")</f>
        <v/>
      </c>
      <c r="D57" s="176" t="str">
        <f>IFERROR(VLOOKUP(B57,Deelnemersoverzicht!B$5:E$56,4,0),"")</f>
        <v/>
      </c>
      <c r="E57" s="477"/>
      <c r="F57" s="478"/>
      <c r="G57" s="1"/>
      <c r="H57" s="2"/>
      <c r="I57" s="3"/>
      <c r="J57" s="4"/>
      <c r="K57" s="479">
        <f t="shared" si="6"/>
        <v>0</v>
      </c>
      <c r="L57" s="480"/>
      <c r="M57" s="181">
        <f t="shared" si="7"/>
        <v>0</v>
      </c>
      <c r="N57" s="6"/>
      <c r="O57" s="181">
        <f t="shared" si="8"/>
        <v>0</v>
      </c>
      <c r="P57" s="185">
        <f t="shared" si="9"/>
        <v>0</v>
      </c>
      <c r="Q57" s="193"/>
      <c r="R57" s="388">
        <f>IF($Q$7="Art. 25 AGVV",IFERROR(VLOOKUP(Q57,Data!A$1:B$4,2,0),0),50%)</f>
        <v>0</v>
      </c>
      <c r="S57" s="200">
        <f t="shared" si="4"/>
        <v>0</v>
      </c>
      <c r="T57" s="202">
        <f t="shared" si="5"/>
        <v>0</v>
      </c>
      <c r="U57" s="210"/>
      <c r="V57" s="210"/>
      <c r="W57" s="211"/>
      <c r="X57" s="211"/>
      <c r="Y57" s="211"/>
    </row>
    <row r="58" spans="1:25" outlineLevel="1" x14ac:dyDescent="0.35">
      <c r="A58" s="224">
        <v>41</v>
      </c>
      <c r="B58" s="18"/>
      <c r="C58" s="175" t="str">
        <f>IFERROR(VLOOKUP(B58,Deelnemersoverzicht!B$5:E$56,2,0),"")</f>
        <v/>
      </c>
      <c r="D58" s="176" t="str">
        <f>IFERROR(VLOOKUP(B58,Deelnemersoverzicht!B$5:E$56,4,0),"")</f>
        <v/>
      </c>
      <c r="E58" s="477"/>
      <c r="F58" s="478"/>
      <c r="G58" s="1"/>
      <c r="H58" s="2"/>
      <c r="I58" s="3"/>
      <c r="J58" s="4"/>
      <c r="K58" s="479">
        <f t="shared" si="6"/>
        <v>0</v>
      </c>
      <c r="L58" s="480"/>
      <c r="M58" s="181">
        <f t="shared" si="7"/>
        <v>0</v>
      </c>
      <c r="N58" s="6"/>
      <c r="O58" s="181">
        <f t="shared" si="8"/>
        <v>0</v>
      </c>
      <c r="P58" s="185">
        <f t="shared" si="9"/>
        <v>0</v>
      </c>
      <c r="Q58" s="193"/>
      <c r="R58" s="388">
        <f>IF($Q$7="Art. 25 AGVV",IFERROR(VLOOKUP(Q58,Data!A$1:B$4,2,0),0),50%)</f>
        <v>0</v>
      </c>
      <c r="S58" s="200">
        <f t="shared" si="4"/>
        <v>0</v>
      </c>
      <c r="T58" s="202">
        <f t="shared" si="5"/>
        <v>0</v>
      </c>
      <c r="U58" s="210"/>
      <c r="V58" s="210"/>
      <c r="W58" s="211"/>
      <c r="X58" s="211"/>
      <c r="Y58" s="211"/>
    </row>
    <row r="59" spans="1:25" outlineLevel="1" x14ac:dyDescent="0.35">
      <c r="A59" s="224">
        <v>42</v>
      </c>
      <c r="B59" s="18"/>
      <c r="C59" s="175" t="str">
        <f>IFERROR(VLOOKUP(B59,Deelnemersoverzicht!B$5:E$56,2,0),"")</f>
        <v/>
      </c>
      <c r="D59" s="176" t="str">
        <f>IFERROR(VLOOKUP(B59,Deelnemersoverzicht!B$5:E$56,4,0),"")</f>
        <v/>
      </c>
      <c r="E59" s="477"/>
      <c r="F59" s="478"/>
      <c r="G59" s="1"/>
      <c r="H59" s="2"/>
      <c r="I59" s="3"/>
      <c r="J59" s="4"/>
      <c r="K59" s="479">
        <f t="shared" si="6"/>
        <v>0</v>
      </c>
      <c r="L59" s="480"/>
      <c r="M59" s="181">
        <f t="shared" si="7"/>
        <v>0</v>
      </c>
      <c r="N59" s="6"/>
      <c r="O59" s="181">
        <f t="shared" si="8"/>
        <v>0</v>
      </c>
      <c r="P59" s="185">
        <f t="shared" si="9"/>
        <v>0</v>
      </c>
      <c r="Q59" s="193"/>
      <c r="R59" s="388">
        <f>IF($Q$7="Art. 25 AGVV",IFERROR(VLOOKUP(Q59,Data!A$1:B$4,2,0),0),50%)</f>
        <v>0</v>
      </c>
      <c r="S59" s="200">
        <f t="shared" si="4"/>
        <v>0</v>
      </c>
      <c r="T59" s="202">
        <f t="shared" si="5"/>
        <v>0</v>
      </c>
      <c r="U59" s="210"/>
      <c r="V59" s="210"/>
      <c r="W59" s="211"/>
      <c r="X59" s="211"/>
      <c r="Y59" s="211"/>
    </row>
    <row r="60" spans="1:25" outlineLevel="1" x14ac:dyDescent="0.35">
      <c r="A60" s="224">
        <v>43</v>
      </c>
      <c r="B60" s="18"/>
      <c r="C60" s="175" t="str">
        <f>IFERROR(VLOOKUP(B60,Deelnemersoverzicht!B$5:E$56,2,0),"")</f>
        <v/>
      </c>
      <c r="D60" s="176" t="str">
        <f>IFERROR(VLOOKUP(B60,Deelnemersoverzicht!B$5:E$56,4,0),"")</f>
        <v/>
      </c>
      <c r="E60" s="477"/>
      <c r="F60" s="478"/>
      <c r="G60" s="1"/>
      <c r="H60" s="2"/>
      <c r="I60" s="3"/>
      <c r="J60" s="4"/>
      <c r="K60" s="479">
        <f t="shared" si="6"/>
        <v>0</v>
      </c>
      <c r="L60" s="480"/>
      <c r="M60" s="181">
        <f t="shared" si="7"/>
        <v>0</v>
      </c>
      <c r="N60" s="6"/>
      <c r="O60" s="181">
        <f t="shared" si="8"/>
        <v>0</v>
      </c>
      <c r="P60" s="185">
        <f t="shared" si="9"/>
        <v>0</v>
      </c>
      <c r="Q60" s="193"/>
      <c r="R60" s="388">
        <f>IF($Q$7="Art. 25 AGVV",IFERROR(VLOOKUP(Q60,Data!A$1:B$4,2,0),0),50%)</f>
        <v>0</v>
      </c>
      <c r="S60" s="200">
        <f t="shared" si="4"/>
        <v>0</v>
      </c>
      <c r="T60" s="202">
        <f t="shared" si="5"/>
        <v>0</v>
      </c>
      <c r="U60" s="210"/>
      <c r="V60" s="210"/>
      <c r="W60" s="211"/>
      <c r="X60" s="211"/>
      <c r="Y60" s="211"/>
    </row>
    <row r="61" spans="1:25" outlineLevel="1" x14ac:dyDescent="0.35">
      <c r="A61" s="224">
        <v>44</v>
      </c>
      <c r="B61" s="18"/>
      <c r="C61" s="175" t="str">
        <f>IFERROR(VLOOKUP(B61,Deelnemersoverzicht!B$5:E$56,2,0),"")</f>
        <v/>
      </c>
      <c r="D61" s="176" t="str">
        <f>IFERROR(VLOOKUP(B61,Deelnemersoverzicht!B$5:E$56,4,0),"")</f>
        <v/>
      </c>
      <c r="E61" s="477"/>
      <c r="F61" s="478"/>
      <c r="G61" s="1"/>
      <c r="H61" s="2"/>
      <c r="I61" s="3"/>
      <c r="J61" s="4"/>
      <c r="K61" s="479">
        <f t="shared" si="6"/>
        <v>0</v>
      </c>
      <c r="L61" s="480"/>
      <c r="M61" s="181">
        <f t="shared" si="7"/>
        <v>0</v>
      </c>
      <c r="N61" s="6"/>
      <c r="O61" s="181">
        <f t="shared" si="8"/>
        <v>0</v>
      </c>
      <c r="P61" s="185">
        <f t="shared" si="9"/>
        <v>0</v>
      </c>
      <c r="Q61" s="193"/>
      <c r="R61" s="388">
        <f>IF($Q$7="Art. 25 AGVV",IFERROR(VLOOKUP(Q61,Data!A$1:B$4,2,0),0),50%)</f>
        <v>0</v>
      </c>
      <c r="S61" s="200">
        <f t="shared" si="4"/>
        <v>0</v>
      </c>
      <c r="T61" s="202">
        <f t="shared" si="5"/>
        <v>0</v>
      </c>
      <c r="U61" s="210"/>
      <c r="V61" s="210"/>
      <c r="W61" s="211"/>
      <c r="X61" s="211"/>
      <c r="Y61" s="211"/>
    </row>
    <row r="62" spans="1:25" outlineLevel="1" x14ac:dyDescent="0.35">
      <c r="A62" s="224">
        <v>45</v>
      </c>
      <c r="B62" s="18"/>
      <c r="C62" s="175" t="str">
        <f>IFERROR(VLOOKUP(B62,Deelnemersoverzicht!B$5:E$56,2,0),"")</f>
        <v/>
      </c>
      <c r="D62" s="176" t="str">
        <f>IFERROR(VLOOKUP(B62,Deelnemersoverzicht!B$5:E$56,4,0),"")</f>
        <v/>
      </c>
      <c r="E62" s="477"/>
      <c r="F62" s="478"/>
      <c r="G62" s="1"/>
      <c r="H62" s="2"/>
      <c r="I62" s="3"/>
      <c r="J62" s="4"/>
      <c r="K62" s="479">
        <f t="shared" si="6"/>
        <v>0</v>
      </c>
      <c r="L62" s="480"/>
      <c r="M62" s="181">
        <f t="shared" si="7"/>
        <v>0</v>
      </c>
      <c r="N62" s="6"/>
      <c r="O62" s="181">
        <f t="shared" si="8"/>
        <v>0</v>
      </c>
      <c r="P62" s="185">
        <f t="shared" si="9"/>
        <v>0</v>
      </c>
      <c r="Q62" s="193"/>
      <c r="R62" s="388">
        <f>IF($Q$7="Art. 25 AGVV",IFERROR(VLOOKUP(Q62,Data!A$1:B$4,2,0),0),50%)</f>
        <v>0</v>
      </c>
      <c r="S62" s="200">
        <f t="shared" si="4"/>
        <v>0</v>
      </c>
      <c r="T62" s="202">
        <f t="shared" si="5"/>
        <v>0</v>
      </c>
      <c r="U62" s="210"/>
      <c r="V62" s="210"/>
      <c r="W62" s="211"/>
      <c r="X62" s="211"/>
      <c r="Y62" s="211"/>
    </row>
    <row r="63" spans="1:25" outlineLevel="1" x14ac:dyDescent="0.35">
      <c r="A63" s="224">
        <v>46</v>
      </c>
      <c r="B63" s="18"/>
      <c r="C63" s="175" t="str">
        <f>IFERROR(VLOOKUP(B63,Deelnemersoverzicht!B$5:E$56,2,0),"")</f>
        <v/>
      </c>
      <c r="D63" s="176" t="str">
        <f>IFERROR(VLOOKUP(B63,Deelnemersoverzicht!B$5:E$56,4,0),"")</f>
        <v/>
      </c>
      <c r="E63" s="477"/>
      <c r="F63" s="478"/>
      <c r="G63" s="1"/>
      <c r="H63" s="2"/>
      <c r="I63" s="3"/>
      <c r="J63" s="4"/>
      <c r="K63" s="479">
        <f t="shared" si="6"/>
        <v>0</v>
      </c>
      <c r="L63" s="480"/>
      <c r="M63" s="181">
        <f t="shared" si="7"/>
        <v>0</v>
      </c>
      <c r="N63" s="6"/>
      <c r="O63" s="181">
        <f t="shared" si="8"/>
        <v>0</v>
      </c>
      <c r="P63" s="185">
        <f t="shared" si="9"/>
        <v>0</v>
      </c>
      <c r="Q63" s="193"/>
      <c r="R63" s="388">
        <f>IF($Q$7="Art. 25 AGVV",IFERROR(VLOOKUP(Q63,Data!A$1:B$4,2,0),0),50%)</f>
        <v>0</v>
      </c>
      <c r="S63" s="200">
        <f t="shared" si="4"/>
        <v>0</v>
      </c>
      <c r="T63" s="202">
        <f t="shared" si="5"/>
        <v>0</v>
      </c>
      <c r="U63" s="210"/>
      <c r="V63" s="210"/>
      <c r="W63" s="211"/>
      <c r="X63" s="211"/>
      <c r="Y63" s="211"/>
    </row>
    <row r="64" spans="1:25" outlineLevel="1" x14ac:dyDescent="0.35">
      <c r="A64" s="224">
        <v>47</v>
      </c>
      <c r="B64" s="18"/>
      <c r="C64" s="175" t="str">
        <f>IFERROR(VLOOKUP(B64,Deelnemersoverzicht!B$5:E$56,2,0),"")</f>
        <v/>
      </c>
      <c r="D64" s="176" t="str">
        <f>IFERROR(VLOOKUP(B64,Deelnemersoverzicht!B$5:E$56,4,0),"")</f>
        <v/>
      </c>
      <c r="E64" s="477"/>
      <c r="F64" s="478"/>
      <c r="G64" s="1"/>
      <c r="H64" s="2"/>
      <c r="I64" s="3"/>
      <c r="J64" s="4"/>
      <c r="K64" s="479">
        <f t="shared" si="6"/>
        <v>0</v>
      </c>
      <c r="L64" s="480"/>
      <c r="M64" s="181">
        <f t="shared" si="7"/>
        <v>0</v>
      </c>
      <c r="N64" s="6"/>
      <c r="O64" s="181">
        <f t="shared" si="8"/>
        <v>0</v>
      </c>
      <c r="P64" s="185">
        <f t="shared" si="9"/>
        <v>0</v>
      </c>
      <c r="Q64" s="193"/>
      <c r="R64" s="388">
        <f>IF($Q$7="Art. 25 AGVV",IFERROR(VLOOKUP(Q64,Data!A$1:B$4,2,0),0),50%)</f>
        <v>0</v>
      </c>
      <c r="S64" s="200">
        <f t="shared" si="4"/>
        <v>0</v>
      </c>
      <c r="T64" s="202">
        <f t="shared" si="5"/>
        <v>0</v>
      </c>
      <c r="U64" s="210"/>
      <c r="V64" s="210"/>
      <c r="W64" s="211"/>
      <c r="X64" s="211"/>
      <c r="Y64" s="211"/>
    </row>
    <row r="65" spans="1:28" outlineLevel="1" x14ac:dyDescent="0.35">
      <c r="A65" s="224">
        <v>48</v>
      </c>
      <c r="B65" s="18"/>
      <c r="C65" s="175" t="str">
        <f>IFERROR(VLOOKUP(B65,Deelnemersoverzicht!B$5:E$56,2,0),"")</f>
        <v/>
      </c>
      <c r="D65" s="176" t="str">
        <f>IFERROR(VLOOKUP(B65,Deelnemersoverzicht!B$5:E$56,4,0),"")</f>
        <v/>
      </c>
      <c r="E65" s="477"/>
      <c r="F65" s="478"/>
      <c r="G65" s="1"/>
      <c r="H65" s="2"/>
      <c r="I65" s="3"/>
      <c r="J65" s="4"/>
      <c r="K65" s="479">
        <f t="shared" si="6"/>
        <v>0</v>
      </c>
      <c r="L65" s="480"/>
      <c r="M65" s="181">
        <f t="shared" si="7"/>
        <v>0</v>
      </c>
      <c r="N65" s="6"/>
      <c r="O65" s="181">
        <f t="shared" si="8"/>
        <v>0</v>
      </c>
      <c r="P65" s="185">
        <f t="shared" si="9"/>
        <v>0</v>
      </c>
      <c r="Q65" s="193"/>
      <c r="R65" s="388">
        <f>IF($Q$7="Art. 25 AGVV",IFERROR(VLOOKUP(Q65,Data!A$1:B$4,2,0),0),50%)</f>
        <v>0</v>
      </c>
      <c r="S65" s="200">
        <f t="shared" si="4"/>
        <v>0</v>
      </c>
      <c r="T65" s="202">
        <f t="shared" si="5"/>
        <v>0</v>
      </c>
      <c r="U65" s="210"/>
      <c r="V65" s="210"/>
      <c r="W65" s="211"/>
      <c r="X65" s="211"/>
      <c r="Y65" s="211"/>
    </row>
    <row r="66" spans="1:28" outlineLevel="1" x14ac:dyDescent="0.35">
      <c r="A66" s="224">
        <v>49</v>
      </c>
      <c r="B66" s="18"/>
      <c r="C66" s="175" t="str">
        <f>IFERROR(VLOOKUP(B66,Deelnemersoverzicht!B$5:E$56,2,0),"")</f>
        <v/>
      </c>
      <c r="D66" s="176" t="str">
        <f>IFERROR(VLOOKUP(B66,Deelnemersoverzicht!B$5:E$56,4,0),"")</f>
        <v/>
      </c>
      <c r="E66" s="477"/>
      <c r="F66" s="478"/>
      <c r="G66" s="1"/>
      <c r="H66" s="2"/>
      <c r="I66" s="3"/>
      <c r="J66" s="4"/>
      <c r="K66" s="479">
        <f t="shared" si="6"/>
        <v>0</v>
      </c>
      <c r="L66" s="480"/>
      <c r="M66" s="181">
        <f t="shared" si="7"/>
        <v>0</v>
      </c>
      <c r="N66" s="6"/>
      <c r="O66" s="181">
        <f t="shared" si="8"/>
        <v>0</v>
      </c>
      <c r="P66" s="185">
        <f t="shared" si="9"/>
        <v>0</v>
      </c>
      <c r="Q66" s="193"/>
      <c r="R66" s="388">
        <f>IF($Q$7="Art. 25 AGVV",IFERROR(VLOOKUP(Q66,Data!A$1:B$4,2,0),0),50%)</f>
        <v>0</v>
      </c>
      <c r="S66" s="200">
        <f t="shared" si="4"/>
        <v>0</v>
      </c>
      <c r="T66" s="202">
        <f t="shared" si="5"/>
        <v>0</v>
      </c>
      <c r="U66" s="210"/>
      <c r="V66" s="210"/>
      <c r="W66" s="211"/>
      <c r="X66" s="211"/>
      <c r="Y66" s="211"/>
    </row>
    <row r="67" spans="1:28" ht="15" thickBot="1" x14ac:dyDescent="0.4">
      <c r="A67" s="225">
        <v>50</v>
      </c>
      <c r="B67" s="25"/>
      <c r="C67" s="175" t="str">
        <f>IFERROR(VLOOKUP(B67,Deelnemersoverzicht!B$5:E$56,2,0),"")</f>
        <v/>
      </c>
      <c r="D67" s="176" t="str">
        <f>IFERROR(VLOOKUP(B67,Deelnemersoverzicht!B$5:E$56,4,0),"")</f>
        <v/>
      </c>
      <c r="E67" s="481"/>
      <c r="F67" s="482"/>
      <c r="G67" s="10"/>
      <c r="H67" s="11"/>
      <c r="I67" s="12"/>
      <c r="J67" s="13"/>
      <c r="K67" s="568">
        <f t="shared" si="0"/>
        <v>0</v>
      </c>
      <c r="L67" s="569"/>
      <c r="M67" s="182">
        <f t="shared" si="1"/>
        <v>0</v>
      </c>
      <c r="N67" s="14"/>
      <c r="O67" s="182">
        <f t="shared" si="3"/>
        <v>0</v>
      </c>
      <c r="P67" s="186">
        <f t="shared" si="2"/>
        <v>0</v>
      </c>
      <c r="Q67" s="193"/>
      <c r="R67" s="388">
        <f>IF($Q$7="Art. 25 AGVV",IFERROR(VLOOKUP(Q67,Data!A$1:B$4,2,0),0),50%)</f>
        <v>0</v>
      </c>
      <c r="S67" s="200">
        <f t="shared" si="4"/>
        <v>0</v>
      </c>
      <c r="T67" s="202">
        <f t="shared" si="5"/>
        <v>0</v>
      </c>
      <c r="U67" s="210"/>
      <c r="V67" s="210"/>
      <c r="W67" s="211"/>
      <c r="X67" s="211"/>
      <c r="Y67" s="211"/>
    </row>
    <row r="68" spans="1:28" ht="15" thickBot="1" x14ac:dyDescent="0.4">
      <c r="A68" s="226"/>
      <c r="B68" s="227" t="s">
        <v>10</v>
      </c>
      <c r="C68" s="228"/>
      <c r="D68" s="228"/>
      <c r="E68" s="228"/>
      <c r="F68" s="228"/>
      <c r="G68" s="229"/>
      <c r="H68" s="230"/>
      <c r="I68" s="231"/>
      <c r="J68" s="232"/>
      <c r="K68" s="604">
        <f>SUM(K18:L67)</f>
        <v>0</v>
      </c>
      <c r="L68" s="605"/>
      <c r="M68" s="183">
        <f>SUM(M18:M67)</f>
        <v>0</v>
      </c>
      <c r="N68" s="233"/>
      <c r="O68" s="187">
        <f>SUM(O18:O67)</f>
        <v>0</v>
      </c>
      <c r="P68" s="187">
        <f>M68+O68</f>
        <v>0</v>
      </c>
      <c r="Q68" s="187"/>
      <c r="R68" s="187"/>
      <c r="S68" s="373">
        <f>SUM(S18:S67)</f>
        <v>0</v>
      </c>
      <c r="T68" s="374">
        <f>SUM(T18:T67)</f>
        <v>0</v>
      </c>
      <c r="U68" s="210"/>
      <c r="V68" s="210"/>
      <c r="W68" s="211"/>
      <c r="X68" s="211"/>
      <c r="Y68" s="211"/>
    </row>
    <row r="69" spans="1:28" x14ac:dyDescent="0.35">
      <c r="A69" s="210"/>
      <c r="B69" s="210"/>
      <c r="C69" s="210"/>
      <c r="D69" s="210"/>
      <c r="E69" s="210"/>
      <c r="F69" s="210"/>
      <c r="G69" s="210"/>
      <c r="H69" s="210"/>
      <c r="I69" s="210"/>
      <c r="J69" s="210"/>
      <c r="K69" s="210"/>
      <c r="L69" s="210"/>
      <c r="M69" s="210"/>
      <c r="N69" s="210"/>
      <c r="O69" s="210"/>
      <c r="P69" s="210"/>
      <c r="Q69" s="210"/>
      <c r="R69" s="210"/>
      <c r="S69" s="210"/>
      <c r="T69" s="210"/>
      <c r="U69" s="210"/>
      <c r="V69" s="210"/>
      <c r="W69" s="211"/>
      <c r="X69" s="211"/>
      <c r="Y69" s="211"/>
    </row>
    <row r="70" spans="1:28" x14ac:dyDescent="0.35">
      <c r="A70" s="237"/>
      <c r="B70" s="237"/>
      <c r="C70" s="237"/>
      <c r="D70" s="237"/>
      <c r="E70" s="237"/>
      <c r="F70" s="237"/>
      <c r="G70" s="237"/>
      <c r="H70" s="237"/>
      <c r="I70" s="283"/>
      <c r="J70" s="283"/>
      <c r="K70" s="284"/>
      <c r="L70" s="284"/>
      <c r="M70" s="285"/>
      <c r="N70" s="285"/>
      <c r="O70" s="285"/>
      <c r="P70" s="286"/>
      <c r="Q70" s="287"/>
      <c r="R70" s="287"/>
      <c r="S70" s="287"/>
      <c r="T70" s="287"/>
      <c r="V70" s="288"/>
      <c r="W70" s="288"/>
      <c r="X70" s="210"/>
      <c r="Y70" s="210"/>
      <c r="Z70" s="211"/>
      <c r="AA70" s="211"/>
      <c r="AB70" s="211"/>
    </row>
    <row r="71" spans="1:28" x14ac:dyDescent="0.35">
      <c r="A71" s="223" t="s">
        <v>21</v>
      </c>
      <c r="B71" s="234"/>
      <c r="C71" s="234"/>
      <c r="D71" s="234"/>
      <c r="E71" s="209"/>
      <c r="F71" s="209"/>
      <c r="G71" s="209"/>
      <c r="H71" s="210"/>
      <c r="I71" s="210"/>
      <c r="J71" s="210"/>
      <c r="K71" s="210"/>
      <c r="L71" s="210"/>
      <c r="M71" s="210"/>
      <c r="N71" s="210"/>
      <c r="O71" s="210"/>
      <c r="P71" s="210"/>
      <c r="Q71" s="210"/>
      <c r="R71" s="210"/>
      <c r="S71" s="210"/>
      <c r="T71" s="210"/>
      <c r="U71" s="210"/>
      <c r="V71" s="210"/>
      <c r="W71" s="210"/>
      <c r="X71" s="211"/>
      <c r="Y71" s="211"/>
      <c r="Z71" s="211"/>
    </row>
    <row r="72" spans="1:28" ht="6.75" customHeight="1" x14ac:dyDescent="0.35">
      <c r="A72" s="223"/>
      <c r="B72" s="234"/>
      <c r="C72" s="234"/>
      <c r="D72" s="234"/>
      <c r="E72" s="209"/>
      <c r="F72" s="209"/>
      <c r="G72" s="209"/>
      <c r="H72" s="210"/>
      <c r="I72" s="210"/>
      <c r="J72" s="210"/>
      <c r="K72" s="210"/>
      <c r="L72" s="210"/>
      <c r="M72" s="210"/>
      <c r="N72" s="210"/>
      <c r="O72" s="210"/>
      <c r="P72" s="210"/>
      <c r="Q72" s="210"/>
      <c r="R72" s="210"/>
      <c r="S72" s="210"/>
      <c r="T72" s="210"/>
      <c r="U72" s="210"/>
      <c r="V72" s="210"/>
      <c r="W72" s="210"/>
      <c r="X72" s="211"/>
      <c r="Y72" s="211"/>
      <c r="Z72" s="211"/>
    </row>
    <row r="73" spans="1:28" ht="13.25" customHeight="1" x14ac:dyDescent="0.35">
      <c r="A73" s="599" t="s">
        <v>45</v>
      </c>
      <c r="B73" s="599"/>
      <c r="C73" s="599"/>
      <c r="D73" s="599"/>
      <c r="E73" s="599"/>
      <c r="F73" s="599"/>
      <c r="G73" s="599"/>
      <c r="H73" s="599"/>
      <c r="I73" s="599"/>
      <c r="J73" s="599"/>
      <c r="K73" s="599"/>
      <c r="L73" s="599"/>
      <c r="M73" s="599"/>
      <c r="N73" s="210"/>
      <c r="O73" s="210"/>
      <c r="P73" s="210"/>
      <c r="Q73" s="210"/>
      <c r="R73" s="210"/>
      <c r="S73" s="210"/>
      <c r="T73" s="210"/>
      <c r="U73" s="210"/>
      <c r="V73" s="210"/>
      <c r="W73" s="210"/>
      <c r="X73" s="211"/>
      <c r="Y73" s="211"/>
      <c r="Z73" s="211"/>
    </row>
    <row r="74" spans="1:28" ht="13.25" customHeight="1" x14ac:dyDescent="0.35">
      <c r="A74" s="599"/>
      <c r="B74" s="599"/>
      <c r="C74" s="599"/>
      <c r="D74" s="599"/>
      <c r="E74" s="599"/>
      <c r="F74" s="599"/>
      <c r="G74" s="599"/>
      <c r="H74" s="599"/>
      <c r="I74" s="599"/>
      <c r="J74" s="599"/>
      <c r="K74" s="599"/>
      <c r="L74" s="599"/>
      <c r="M74" s="599"/>
      <c r="N74" s="210"/>
      <c r="O74" s="210"/>
      <c r="P74" s="210"/>
      <c r="Q74" s="210"/>
      <c r="R74" s="210"/>
      <c r="S74" s="210"/>
      <c r="T74" s="210"/>
      <c r="U74" s="210"/>
      <c r="V74" s="210"/>
      <c r="W74" s="210"/>
      <c r="X74" s="211"/>
      <c r="Y74" s="211"/>
      <c r="Z74" s="211"/>
    </row>
    <row r="75" spans="1:28" ht="7.5" customHeight="1" thickBot="1" x14ac:dyDescent="0.4">
      <c r="A75" s="210"/>
      <c r="B75" s="210"/>
      <c r="C75" s="210"/>
      <c r="D75" s="210"/>
      <c r="E75" s="210"/>
      <c r="F75" s="210"/>
      <c r="G75" s="210"/>
      <c r="H75" s="210"/>
      <c r="I75" s="210"/>
      <c r="J75" s="210"/>
      <c r="K75" s="210"/>
      <c r="L75" s="210"/>
      <c r="M75" s="210"/>
      <c r="N75" s="210"/>
      <c r="O75" s="210"/>
      <c r="P75" s="210"/>
      <c r="Q75" s="210"/>
      <c r="R75" s="210"/>
      <c r="S75" s="210"/>
      <c r="T75" s="210"/>
      <c r="U75" s="210"/>
      <c r="V75" s="210"/>
      <c r="W75" s="210"/>
      <c r="X75" s="211"/>
      <c r="Y75" s="211"/>
      <c r="Z75" s="211"/>
    </row>
    <row r="76" spans="1:28" ht="15" customHeight="1" x14ac:dyDescent="0.35">
      <c r="A76" s="540" t="s">
        <v>3</v>
      </c>
      <c r="B76" s="493" t="s">
        <v>64</v>
      </c>
      <c r="C76" s="493" t="s">
        <v>69</v>
      </c>
      <c r="D76" s="495" t="s">
        <v>70</v>
      </c>
      <c r="E76" s="483" t="s">
        <v>4</v>
      </c>
      <c r="F76" s="484"/>
      <c r="G76" s="484"/>
      <c r="H76" s="484"/>
      <c r="I76" s="484"/>
      <c r="J76" s="484"/>
      <c r="K76" s="484"/>
      <c r="L76" s="484"/>
      <c r="M76" s="484"/>
      <c r="N76" s="485"/>
      <c r="O76" s="519" t="s">
        <v>46</v>
      </c>
      <c r="P76" s="519" t="s">
        <v>47</v>
      </c>
      <c r="Q76" s="495" t="s">
        <v>331</v>
      </c>
      <c r="R76" s="495" t="s">
        <v>310</v>
      </c>
      <c r="S76" s="517" t="s">
        <v>72</v>
      </c>
      <c r="T76" s="507" t="s">
        <v>67</v>
      </c>
      <c r="U76" s="210"/>
      <c r="V76" s="210"/>
      <c r="W76" s="211"/>
      <c r="X76" s="211"/>
      <c r="Y76" s="211"/>
    </row>
    <row r="77" spans="1:28" ht="15" thickBot="1" x14ac:dyDescent="0.4">
      <c r="A77" s="542"/>
      <c r="B77" s="494"/>
      <c r="C77" s="494"/>
      <c r="D77" s="496"/>
      <c r="E77" s="486"/>
      <c r="F77" s="487"/>
      <c r="G77" s="487"/>
      <c r="H77" s="487"/>
      <c r="I77" s="487"/>
      <c r="J77" s="487"/>
      <c r="K77" s="487"/>
      <c r="L77" s="487"/>
      <c r="M77" s="487"/>
      <c r="N77" s="488"/>
      <c r="O77" s="520"/>
      <c r="P77" s="520"/>
      <c r="Q77" s="520"/>
      <c r="R77" s="520"/>
      <c r="S77" s="518"/>
      <c r="T77" s="508"/>
      <c r="U77" s="210"/>
      <c r="V77" s="210"/>
      <c r="W77" s="211"/>
      <c r="X77" s="211"/>
      <c r="Y77" s="211"/>
    </row>
    <row r="78" spans="1:28" x14ac:dyDescent="0.35">
      <c r="A78" s="224">
        <v>1</v>
      </c>
      <c r="B78" s="28"/>
      <c r="C78" s="175" t="str">
        <f>IFERROR(VLOOKUP(B78,Deelnemersoverzicht!B$5:E$56,2,0),"")</f>
        <v/>
      </c>
      <c r="D78" s="176" t="str">
        <f>IFERROR(VLOOKUP(B78,Deelnemersoverzicht!B$5:E$56,4,0),"")</f>
        <v/>
      </c>
      <c r="E78" s="460"/>
      <c r="F78" s="461"/>
      <c r="G78" s="461"/>
      <c r="H78" s="461"/>
      <c r="I78" s="461"/>
      <c r="J78" s="461"/>
      <c r="K78" s="461"/>
      <c r="L78" s="461"/>
      <c r="M78" s="461"/>
      <c r="N78" s="462"/>
      <c r="O78" s="29"/>
      <c r="P78" s="20"/>
      <c r="Q78" s="193"/>
      <c r="R78" s="388">
        <f>IF($Q$7="Art. 25 AGVV",IFERROR(VLOOKUP(Q78,Data!A$1:B$4,2,0),0),50%)</f>
        <v>0</v>
      </c>
      <c r="S78" s="200">
        <f>P78*O78*R78</f>
        <v>0</v>
      </c>
      <c r="T78" s="202">
        <f>IF(R78=50%,+(O78*P78)*(D78+R78),(O78*P78))</f>
        <v>0</v>
      </c>
      <c r="U78" s="205">
        <f>IFERROR(+T78*(1+T$9+E78),"")</f>
        <v>0</v>
      </c>
      <c r="V78" s="205">
        <f>IFERROR(+U78*(1+U$9+F78),"")</f>
        <v>0</v>
      </c>
      <c r="W78" s="205">
        <f>IFERROR(+V78*(1+V$9+G78),"")</f>
        <v>0</v>
      </c>
      <c r="X78" s="211"/>
      <c r="Y78" s="211"/>
    </row>
    <row r="79" spans="1:28" x14ac:dyDescent="0.35">
      <c r="A79" s="224">
        <v>2</v>
      </c>
      <c r="B79" s="18"/>
      <c r="C79" s="175" t="str">
        <f>IFERROR(VLOOKUP(B79,Deelnemersoverzicht!B$5:E$56,2,0),"")</f>
        <v/>
      </c>
      <c r="D79" s="176" t="str">
        <f>IFERROR(VLOOKUP(B79,Deelnemersoverzicht!B$5:E$56,4,0),"")</f>
        <v/>
      </c>
      <c r="E79" s="454"/>
      <c r="F79" s="455"/>
      <c r="G79" s="455"/>
      <c r="H79" s="455"/>
      <c r="I79" s="455"/>
      <c r="J79" s="455"/>
      <c r="K79" s="455"/>
      <c r="L79" s="455"/>
      <c r="M79" s="455"/>
      <c r="N79" s="456"/>
      <c r="O79" s="7"/>
      <c r="P79" s="8"/>
      <c r="Q79" s="193"/>
      <c r="R79" s="388">
        <f>IF($Q$7="Art. 25 AGVV",IFERROR(VLOOKUP(Q79,Data!A$1:B$4,2,0),0),50%)</f>
        <v>0</v>
      </c>
      <c r="S79" s="200">
        <f t="shared" ref="S79:S127" si="10">P79*O79*R79</f>
        <v>0</v>
      </c>
      <c r="T79" s="202">
        <f>IF(R79=50%,+(O79*P79)*(D79+R79),(O79*P79))</f>
        <v>0</v>
      </c>
      <c r="U79" s="199">
        <f t="shared" ref="U79:U127" si="11">O79*P79</f>
        <v>0</v>
      </c>
      <c r="V79" s="199"/>
      <c r="W79" s="211"/>
      <c r="X79" s="211"/>
      <c r="Y79" s="211"/>
    </row>
    <row r="80" spans="1:28" x14ac:dyDescent="0.35">
      <c r="A80" s="224">
        <v>3</v>
      </c>
      <c r="B80" s="18"/>
      <c r="C80" s="175" t="str">
        <f>IFERROR(VLOOKUP(B80,Deelnemersoverzicht!B$5:E$56,2,0),"")</f>
        <v/>
      </c>
      <c r="D80" s="176" t="str">
        <f>IFERROR(VLOOKUP(B80,Deelnemersoverzicht!B$5:E$56,4,0),"")</f>
        <v/>
      </c>
      <c r="E80" s="454"/>
      <c r="F80" s="455"/>
      <c r="G80" s="455"/>
      <c r="H80" s="455"/>
      <c r="I80" s="455"/>
      <c r="J80" s="455"/>
      <c r="K80" s="455"/>
      <c r="L80" s="455"/>
      <c r="M80" s="455"/>
      <c r="N80" s="456"/>
      <c r="O80" s="7"/>
      <c r="P80" s="8"/>
      <c r="Q80" s="193"/>
      <c r="R80" s="388">
        <f>IF($Q$7="Art. 25 AGVV",IFERROR(VLOOKUP(Q80,Data!A$1:B$4,2,0),0),50%)</f>
        <v>0</v>
      </c>
      <c r="S80" s="200">
        <f>P80*O80*R80</f>
        <v>0</v>
      </c>
      <c r="T80" s="202">
        <f t="shared" ref="T80:T127" si="12">IF(R80=50%,+(O80*P80)*(D80+R80),(O80*P80))</f>
        <v>0</v>
      </c>
      <c r="U80" s="199">
        <f t="shared" si="11"/>
        <v>0</v>
      </c>
      <c r="V80" s="199"/>
      <c r="W80" s="211"/>
      <c r="X80" s="211"/>
      <c r="Y80" s="211"/>
    </row>
    <row r="81" spans="1:25" x14ac:dyDescent="0.35">
      <c r="A81" s="224">
        <v>4</v>
      </c>
      <c r="B81" s="18"/>
      <c r="C81" s="175" t="str">
        <f>IFERROR(VLOOKUP(B81,Deelnemersoverzicht!B$5:E$56,2,0),"")</f>
        <v/>
      </c>
      <c r="D81" s="176" t="str">
        <f>IFERROR(VLOOKUP(B81,Deelnemersoverzicht!B$5:E$56,4,0),"")</f>
        <v/>
      </c>
      <c r="E81" s="454"/>
      <c r="F81" s="455"/>
      <c r="G81" s="455"/>
      <c r="H81" s="455"/>
      <c r="I81" s="455"/>
      <c r="J81" s="455"/>
      <c r="K81" s="455"/>
      <c r="L81" s="455"/>
      <c r="M81" s="455"/>
      <c r="N81" s="456"/>
      <c r="O81" s="7"/>
      <c r="P81" s="8"/>
      <c r="Q81" s="193"/>
      <c r="R81" s="388">
        <f>IF($Q$7="Art. 25 AGVV",IFERROR(VLOOKUP(Q81,Data!A$1:B$4,2,0),0),50%)</f>
        <v>0</v>
      </c>
      <c r="S81" s="200">
        <f t="shared" si="10"/>
        <v>0</v>
      </c>
      <c r="T81" s="202">
        <f t="shared" si="12"/>
        <v>0</v>
      </c>
      <c r="U81" s="199">
        <f t="shared" si="11"/>
        <v>0</v>
      </c>
      <c r="V81" s="199"/>
      <c r="W81" s="211"/>
      <c r="X81" s="211"/>
      <c r="Y81" s="211"/>
    </row>
    <row r="82" spans="1:25" x14ac:dyDescent="0.35">
      <c r="A82" s="224">
        <v>5</v>
      </c>
      <c r="B82" s="18"/>
      <c r="C82" s="175" t="str">
        <f>IFERROR(VLOOKUP(B82,Deelnemersoverzicht!B$5:E$56,2,0),"")</f>
        <v/>
      </c>
      <c r="D82" s="176" t="str">
        <f>IFERROR(VLOOKUP(B82,Deelnemersoverzicht!B$5:E$56,4,0),"")</f>
        <v/>
      </c>
      <c r="E82" s="454"/>
      <c r="F82" s="455"/>
      <c r="G82" s="455"/>
      <c r="H82" s="455"/>
      <c r="I82" s="455"/>
      <c r="J82" s="455"/>
      <c r="K82" s="455"/>
      <c r="L82" s="455"/>
      <c r="M82" s="455"/>
      <c r="N82" s="456"/>
      <c r="O82" s="7"/>
      <c r="P82" s="8"/>
      <c r="Q82" s="193"/>
      <c r="R82" s="388">
        <f>IF($Q$7="Art. 25 AGVV",IFERROR(VLOOKUP(Q82,Data!A$1:B$4,2,0),0),50%)</f>
        <v>0</v>
      </c>
      <c r="S82" s="200">
        <f t="shared" si="10"/>
        <v>0</v>
      </c>
      <c r="T82" s="202">
        <f t="shared" si="12"/>
        <v>0</v>
      </c>
      <c r="U82" s="199">
        <f t="shared" si="11"/>
        <v>0</v>
      </c>
      <c r="V82" s="199"/>
      <c r="W82" s="211"/>
      <c r="X82" s="211"/>
      <c r="Y82" s="211"/>
    </row>
    <row r="83" spans="1:25" x14ac:dyDescent="0.35">
      <c r="A83" s="224">
        <v>6</v>
      </c>
      <c r="B83" s="18"/>
      <c r="C83" s="175" t="str">
        <f>IFERROR(VLOOKUP(B83,Deelnemersoverzicht!B$5:E$56,2,0),"")</f>
        <v/>
      </c>
      <c r="D83" s="176" t="str">
        <f>IFERROR(VLOOKUP(B83,Deelnemersoverzicht!B$5:E$56,4,0),"")</f>
        <v/>
      </c>
      <c r="E83" s="454"/>
      <c r="F83" s="455"/>
      <c r="G83" s="455"/>
      <c r="H83" s="455"/>
      <c r="I83" s="455"/>
      <c r="J83" s="455"/>
      <c r="K83" s="455"/>
      <c r="L83" s="455"/>
      <c r="M83" s="455"/>
      <c r="N83" s="456"/>
      <c r="O83" s="7"/>
      <c r="P83" s="8"/>
      <c r="Q83" s="193"/>
      <c r="R83" s="388">
        <f>IF($Q$7="Art. 25 AGVV",IFERROR(VLOOKUP(Q83,Data!A$1:B$4,2,0),0),50%)</f>
        <v>0</v>
      </c>
      <c r="S83" s="200">
        <f t="shared" si="10"/>
        <v>0</v>
      </c>
      <c r="T83" s="202">
        <f t="shared" si="12"/>
        <v>0</v>
      </c>
      <c r="U83" s="199">
        <f t="shared" si="11"/>
        <v>0</v>
      </c>
      <c r="V83" s="199"/>
      <c r="W83" s="211"/>
      <c r="X83" s="211"/>
      <c r="Y83" s="211"/>
    </row>
    <row r="84" spans="1:25" x14ac:dyDescent="0.35">
      <c r="A84" s="224">
        <v>7</v>
      </c>
      <c r="B84" s="18"/>
      <c r="C84" s="175" t="str">
        <f>IFERROR(VLOOKUP(B84,Deelnemersoverzicht!B$5:E$56,2,0),"")</f>
        <v/>
      </c>
      <c r="D84" s="176" t="str">
        <f>IFERROR(VLOOKUP(B84,Deelnemersoverzicht!B$5:E$56,4,0),"")</f>
        <v/>
      </c>
      <c r="E84" s="454"/>
      <c r="F84" s="455"/>
      <c r="G84" s="455"/>
      <c r="H84" s="455"/>
      <c r="I84" s="455"/>
      <c r="J84" s="455"/>
      <c r="K84" s="455"/>
      <c r="L84" s="455"/>
      <c r="M84" s="455"/>
      <c r="N84" s="456"/>
      <c r="O84" s="7"/>
      <c r="P84" s="8"/>
      <c r="Q84" s="193"/>
      <c r="R84" s="388">
        <f>IF($Q$7="Art. 25 AGVV",IFERROR(VLOOKUP(Q84,Data!A$1:B$4,2,0),0),50%)</f>
        <v>0</v>
      </c>
      <c r="S84" s="200">
        <f t="shared" si="10"/>
        <v>0</v>
      </c>
      <c r="T84" s="202">
        <f t="shared" si="12"/>
        <v>0</v>
      </c>
      <c r="U84" s="199">
        <f t="shared" si="11"/>
        <v>0</v>
      </c>
      <c r="V84" s="199"/>
      <c r="W84" s="211"/>
      <c r="X84" s="211"/>
      <c r="Y84" s="211"/>
    </row>
    <row r="85" spans="1:25" x14ac:dyDescent="0.35">
      <c r="A85" s="224">
        <v>8</v>
      </c>
      <c r="B85" s="18"/>
      <c r="C85" s="175" t="str">
        <f>IFERROR(VLOOKUP(B85,Deelnemersoverzicht!B$5:E$56,2,0),"")</f>
        <v/>
      </c>
      <c r="D85" s="176" t="str">
        <f>IFERROR(VLOOKUP(B85,Deelnemersoverzicht!B$5:E$56,4,0),"")</f>
        <v/>
      </c>
      <c r="E85" s="454"/>
      <c r="F85" s="455"/>
      <c r="G85" s="455"/>
      <c r="H85" s="455"/>
      <c r="I85" s="455"/>
      <c r="J85" s="455"/>
      <c r="K85" s="455"/>
      <c r="L85" s="455"/>
      <c r="M85" s="455"/>
      <c r="N85" s="456"/>
      <c r="O85" s="7"/>
      <c r="P85" s="8"/>
      <c r="Q85" s="193"/>
      <c r="R85" s="388">
        <f>IF($Q$7="Art. 25 AGVV",IFERROR(VLOOKUP(Q85,Data!A$1:B$4,2,0),0),50%)</f>
        <v>0</v>
      </c>
      <c r="S85" s="200">
        <f t="shared" si="10"/>
        <v>0</v>
      </c>
      <c r="T85" s="202">
        <f t="shared" si="12"/>
        <v>0</v>
      </c>
      <c r="U85" s="199">
        <f t="shared" si="11"/>
        <v>0</v>
      </c>
      <c r="V85" s="199"/>
      <c r="W85" s="211"/>
      <c r="X85" s="211"/>
      <c r="Y85" s="211"/>
    </row>
    <row r="86" spans="1:25" x14ac:dyDescent="0.35">
      <c r="A86" s="224">
        <v>9</v>
      </c>
      <c r="B86" s="18"/>
      <c r="C86" s="175" t="str">
        <f>IFERROR(VLOOKUP(B86,Deelnemersoverzicht!B$5:E$56,2,0),"")</f>
        <v/>
      </c>
      <c r="D86" s="176" t="str">
        <f>IFERROR(VLOOKUP(B86,Deelnemersoverzicht!B$5:E$56,4,0),"")</f>
        <v/>
      </c>
      <c r="E86" s="454"/>
      <c r="F86" s="455"/>
      <c r="G86" s="455"/>
      <c r="H86" s="455"/>
      <c r="I86" s="455"/>
      <c r="J86" s="455"/>
      <c r="K86" s="455"/>
      <c r="L86" s="455"/>
      <c r="M86" s="455"/>
      <c r="N86" s="456"/>
      <c r="O86" s="7"/>
      <c r="P86" s="8"/>
      <c r="Q86" s="193"/>
      <c r="R86" s="388">
        <f>IF($Q$7="Art. 25 AGVV",IFERROR(VLOOKUP(Q86,Data!A$1:B$4,2,0),0),50%)</f>
        <v>0</v>
      </c>
      <c r="S86" s="200">
        <f t="shared" si="10"/>
        <v>0</v>
      </c>
      <c r="T86" s="202">
        <f t="shared" si="12"/>
        <v>0</v>
      </c>
      <c r="U86" s="199">
        <f t="shared" si="11"/>
        <v>0</v>
      </c>
      <c r="V86" s="199"/>
      <c r="W86" s="211"/>
      <c r="X86" s="211"/>
      <c r="Y86" s="211"/>
    </row>
    <row r="87" spans="1:25" x14ac:dyDescent="0.35">
      <c r="A87" s="224">
        <v>10</v>
      </c>
      <c r="B87" s="18"/>
      <c r="C87" s="175" t="str">
        <f>IFERROR(VLOOKUP(B87,Deelnemersoverzicht!B$5:E$56,2,0),"")</f>
        <v/>
      </c>
      <c r="D87" s="176" t="str">
        <f>IFERROR(VLOOKUP(B87,Deelnemersoverzicht!B$5:E$56,4,0),"")</f>
        <v/>
      </c>
      <c r="E87" s="454"/>
      <c r="F87" s="455"/>
      <c r="G87" s="455"/>
      <c r="H87" s="455"/>
      <c r="I87" s="455"/>
      <c r="J87" s="455"/>
      <c r="K87" s="455"/>
      <c r="L87" s="455"/>
      <c r="M87" s="455"/>
      <c r="N87" s="456"/>
      <c r="O87" s="7"/>
      <c r="P87" s="8"/>
      <c r="Q87" s="193"/>
      <c r="R87" s="388">
        <f>IF($Q$7="Art. 25 AGVV",IFERROR(VLOOKUP(Q87,Data!A$1:B$4,2,0),0),50%)</f>
        <v>0</v>
      </c>
      <c r="S87" s="200">
        <f t="shared" si="10"/>
        <v>0</v>
      </c>
      <c r="T87" s="202">
        <f t="shared" si="12"/>
        <v>0</v>
      </c>
      <c r="U87" s="199">
        <f t="shared" si="11"/>
        <v>0</v>
      </c>
      <c r="V87" s="199"/>
      <c r="W87" s="211"/>
      <c r="X87" s="211"/>
      <c r="Y87" s="211"/>
    </row>
    <row r="88" spans="1:25" x14ac:dyDescent="0.35">
      <c r="A88" s="224">
        <v>11</v>
      </c>
      <c r="B88" s="18"/>
      <c r="C88" s="175" t="str">
        <f>IFERROR(VLOOKUP(B88,Deelnemersoverzicht!B$5:E$56,2,0),"")</f>
        <v/>
      </c>
      <c r="D88" s="176" t="str">
        <f>IFERROR(VLOOKUP(B88,Deelnemersoverzicht!B$5:E$56,4,0),"")</f>
        <v/>
      </c>
      <c r="E88" s="454"/>
      <c r="F88" s="455"/>
      <c r="G88" s="455"/>
      <c r="H88" s="455"/>
      <c r="I88" s="455"/>
      <c r="J88" s="455"/>
      <c r="K88" s="455"/>
      <c r="L88" s="455"/>
      <c r="M88" s="455"/>
      <c r="N88" s="456"/>
      <c r="O88" s="7"/>
      <c r="P88" s="8"/>
      <c r="Q88" s="193"/>
      <c r="R88" s="388">
        <f>IF($Q$7="Art. 25 AGVV",IFERROR(VLOOKUP(Q88,Data!A$1:B$4,2,0),0),50%)</f>
        <v>0</v>
      </c>
      <c r="S88" s="200">
        <f t="shared" si="10"/>
        <v>0</v>
      </c>
      <c r="T88" s="202">
        <f t="shared" si="12"/>
        <v>0</v>
      </c>
      <c r="U88" s="199">
        <f t="shared" si="11"/>
        <v>0</v>
      </c>
      <c r="V88" s="199"/>
      <c r="W88" s="211"/>
      <c r="X88" s="211"/>
      <c r="Y88" s="211"/>
    </row>
    <row r="89" spans="1:25" x14ac:dyDescent="0.35">
      <c r="A89" s="224">
        <v>12</v>
      </c>
      <c r="B89" s="18"/>
      <c r="C89" s="175" t="str">
        <f>IFERROR(VLOOKUP(B89,Deelnemersoverzicht!B$5:E$56,2,0),"")</f>
        <v/>
      </c>
      <c r="D89" s="176" t="str">
        <f>IFERROR(VLOOKUP(B89,Deelnemersoverzicht!B$5:E$56,4,0),"")</f>
        <v/>
      </c>
      <c r="E89" s="454"/>
      <c r="F89" s="455"/>
      <c r="G89" s="455"/>
      <c r="H89" s="455"/>
      <c r="I89" s="455"/>
      <c r="J89" s="455"/>
      <c r="K89" s="455"/>
      <c r="L89" s="455"/>
      <c r="M89" s="455"/>
      <c r="N89" s="456"/>
      <c r="O89" s="7"/>
      <c r="P89" s="8"/>
      <c r="Q89" s="193"/>
      <c r="R89" s="388">
        <f>IF($Q$7="Art. 25 AGVV",IFERROR(VLOOKUP(Q89,Data!A$1:B$4,2,0),0),50%)</f>
        <v>0</v>
      </c>
      <c r="S89" s="200">
        <f t="shared" si="10"/>
        <v>0</v>
      </c>
      <c r="T89" s="202">
        <f t="shared" si="12"/>
        <v>0</v>
      </c>
      <c r="U89" s="199">
        <f t="shared" si="11"/>
        <v>0</v>
      </c>
      <c r="V89" s="199"/>
      <c r="W89" s="211"/>
      <c r="X89" s="211"/>
      <c r="Y89" s="211"/>
    </row>
    <row r="90" spans="1:25" x14ac:dyDescent="0.35">
      <c r="A90" s="224">
        <v>13</v>
      </c>
      <c r="B90" s="18"/>
      <c r="C90" s="175" t="str">
        <f>IFERROR(VLOOKUP(B90,Deelnemersoverzicht!B$5:E$56,2,0),"")</f>
        <v/>
      </c>
      <c r="D90" s="176" t="str">
        <f>IFERROR(VLOOKUP(B90,Deelnemersoverzicht!B$5:E$56,4,0),"")</f>
        <v/>
      </c>
      <c r="E90" s="454"/>
      <c r="F90" s="455"/>
      <c r="G90" s="455"/>
      <c r="H90" s="455"/>
      <c r="I90" s="455"/>
      <c r="J90" s="455"/>
      <c r="K90" s="455"/>
      <c r="L90" s="455"/>
      <c r="M90" s="455"/>
      <c r="N90" s="456"/>
      <c r="O90" s="7"/>
      <c r="P90" s="8"/>
      <c r="Q90" s="193"/>
      <c r="R90" s="388">
        <f>IF($Q$7="Art. 25 AGVV",IFERROR(VLOOKUP(Q90,Data!A$1:B$4,2,0),0),50%)</f>
        <v>0</v>
      </c>
      <c r="S90" s="200">
        <f t="shared" si="10"/>
        <v>0</v>
      </c>
      <c r="T90" s="202">
        <f t="shared" si="12"/>
        <v>0</v>
      </c>
      <c r="U90" s="199">
        <f t="shared" si="11"/>
        <v>0</v>
      </c>
      <c r="V90" s="199"/>
      <c r="W90" s="211"/>
      <c r="X90" s="211"/>
      <c r="Y90" s="211"/>
    </row>
    <row r="91" spans="1:25" x14ac:dyDescent="0.35">
      <c r="A91" s="224">
        <v>14</v>
      </c>
      <c r="B91" s="18"/>
      <c r="C91" s="175" t="str">
        <f>IFERROR(VLOOKUP(B91,Deelnemersoverzicht!B$5:E$56,2,0),"")</f>
        <v/>
      </c>
      <c r="D91" s="176" t="str">
        <f>IFERROR(VLOOKUP(B91,Deelnemersoverzicht!B$5:E$56,4,0),"")</f>
        <v/>
      </c>
      <c r="E91" s="454"/>
      <c r="F91" s="455"/>
      <c r="G91" s="455"/>
      <c r="H91" s="455"/>
      <c r="I91" s="455"/>
      <c r="J91" s="455"/>
      <c r="K91" s="455"/>
      <c r="L91" s="455"/>
      <c r="M91" s="455"/>
      <c r="N91" s="456"/>
      <c r="O91" s="7"/>
      <c r="P91" s="8"/>
      <c r="Q91" s="193"/>
      <c r="R91" s="388">
        <f>IF($Q$7="Art. 25 AGVV",IFERROR(VLOOKUP(Q91,Data!A$1:B$4,2,0),0),50%)</f>
        <v>0</v>
      </c>
      <c r="S91" s="200">
        <f t="shared" si="10"/>
        <v>0</v>
      </c>
      <c r="T91" s="202">
        <f t="shared" si="12"/>
        <v>0</v>
      </c>
      <c r="U91" s="199">
        <f t="shared" si="11"/>
        <v>0</v>
      </c>
      <c r="V91" s="199"/>
      <c r="W91" s="211"/>
      <c r="X91" s="211"/>
      <c r="Y91" s="211"/>
    </row>
    <row r="92" spans="1:25" x14ac:dyDescent="0.35">
      <c r="A92" s="224">
        <v>15</v>
      </c>
      <c r="B92" s="18"/>
      <c r="C92" s="175" t="str">
        <f>IFERROR(VLOOKUP(B92,Deelnemersoverzicht!B$5:E$56,2,0),"")</f>
        <v/>
      </c>
      <c r="D92" s="176" t="str">
        <f>IFERROR(VLOOKUP(B92,Deelnemersoverzicht!B$5:E$56,4,0),"")</f>
        <v/>
      </c>
      <c r="E92" s="454"/>
      <c r="F92" s="455"/>
      <c r="G92" s="455"/>
      <c r="H92" s="455"/>
      <c r="I92" s="455"/>
      <c r="J92" s="455"/>
      <c r="K92" s="455"/>
      <c r="L92" s="455"/>
      <c r="M92" s="455"/>
      <c r="N92" s="456"/>
      <c r="O92" s="7"/>
      <c r="P92" s="8"/>
      <c r="Q92" s="193"/>
      <c r="R92" s="388">
        <f>IF($Q$7="Art. 25 AGVV",IFERROR(VLOOKUP(Q92,Data!A$1:B$4,2,0),0),50%)</f>
        <v>0</v>
      </c>
      <c r="S92" s="200">
        <f t="shared" si="10"/>
        <v>0</v>
      </c>
      <c r="T92" s="202">
        <f t="shared" si="12"/>
        <v>0</v>
      </c>
      <c r="U92" s="199">
        <f t="shared" si="11"/>
        <v>0</v>
      </c>
      <c r="V92" s="199"/>
      <c r="W92" s="211"/>
      <c r="X92" s="211"/>
      <c r="Y92" s="211"/>
    </row>
    <row r="93" spans="1:25" x14ac:dyDescent="0.35">
      <c r="A93" s="224">
        <v>16</v>
      </c>
      <c r="B93" s="18"/>
      <c r="C93" s="175" t="str">
        <f>IFERROR(VLOOKUP(B93,Deelnemersoverzicht!B$5:E$56,2,0),"")</f>
        <v/>
      </c>
      <c r="D93" s="176" t="str">
        <f>IFERROR(VLOOKUP(B93,Deelnemersoverzicht!B$5:E$56,4,0),"")</f>
        <v/>
      </c>
      <c r="E93" s="454"/>
      <c r="F93" s="455"/>
      <c r="G93" s="455"/>
      <c r="H93" s="455"/>
      <c r="I93" s="455"/>
      <c r="J93" s="455"/>
      <c r="K93" s="455"/>
      <c r="L93" s="455"/>
      <c r="M93" s="455"/>
      <c r="N93" s="456"/>
      <c r="O93" s="7"/>
      <c r="P93" s="8"/>
      <c r="Q93" s="193"/>
      <c r="R93" s="388">
        <f>IF($Q$7="Art. 25 AGVV",IFERROR(VLOOKUP(Q93,Data!A$1:B$4,2,0),0),50%)</f>
        <v>0</v>
      </c>
      <c r="S93" s="200">
        <f t="shared" si="10"/>
        <v>0</v>
      </c>
      <c r="T93" s="202">
        <f t="shared" si="12"/>
        <v>0</v>
      </c>
      <c r="U93" s="199">
        <f t="shared" si="11"/>
        <v>0</v>
      </c>
      <c r="V93" s="199"/>
      <c r="W93" s="211"/>
      <c r="X93" s="211"/>
      <c r="Y93" s="211"/>
    </row>
    <row r="94" spans="1:25" x14ac:dyDescent="0.35">
      <c r="A94" s="224">
        <v>17</v>
      </c>
      <c r="B94" s="18"/>
      <c r="C94" s="175" t="str">
        <f>IFERROR(VLOOKUP(B94,Deelnemersoverzicht!B$5:E$56,2,0),"")</f>
        <v/>
      </c>
      <c r="D94" s="176" t="str">
        <f>IFERROR(VLOOKUP(B94,Deelnemersoverzicht!B$5:E$56,4,0),"")</f>
        <v/>
      </c>
      <c r="E94" s="454"/>
      <c r="F94" s="455"/>
      <c r="G94" s="455"/>
      <c r="H94" s="455"/>
      <c r="I94" s="455"/>
      <c r="J94" s="455"/>
      <c r="K94" s="455"/>
      <c r="L94" s="455"/>
      <c r="M94" s="455"/>
      <c r="N94" s="456"/>
      <c r="O94" s="7"/>
      <c r="P94" s="8"/>
      <c r="Q94" s="193"/>
      <c r="R94" s="388">
        <f>IF($Q$7="Art. 25 AGVV",IFERROR(VLOOKUP(Q94,Data!A$1:B$4,2,0),0),50%)</f>
        <v>0</v>
      </c>
      <c r="S94" s="200">
        <f t="shared" si="10"/>
        <v>0</v>
      </c>
      <c r="T94" s="202">
        <f t="shared" si="12"/>
        <v>0</v>
      </c>
      <c r="U94" s="199">
        <f t="shared" si="11"/>
        <v>0</v>
      </c>
      <c r="V94" s="199"/>
      <c r="W94" s="211"/>
      <c r="X94" s="211"/>
      <c r="Y94" s="211"/>
    </row>
    <row r="95" spans="1:25" x14ac:dyDescent="0.35">
      <c r="A95" s="224">
        <v>18</v>
      </c>
      <c r="B95" s="18"/>
      <c r="C95" s="175" t="str">
        <f>IFERROR(VLOOKUP(B95,Deelnemersoverzicht!B$5:E$56,2,0),"")</f>
        <v/>
      </c>
      <c r="D95" s="176" t="str">
        <f>IFERROR(VLOOKUP(B95,Deelnemersoverzicht!B$5:E$56,4,0),"")</f>
        <v/>
      </c>
      <c r="E95" s="454"/>
      <c r="F95" s="455"/>
      <c r="G95" s="455"/>
      <c r="H95" s="455"/>
      <c r="I95" s="455"/>
      <c r="J95" s="455"/>
      <c r="K95" s="455"/>
      <c r="L95" s="455"/>
      <c r="M95" s="455"/>
      <c r="N95" s="456"/>
      <c r="O95" s="7"/>
      <c r="P95" s="8"/>
      <c r="Q95" s="193"/>
      <c r="R95" s="388">
        <f>IF($Q$7="Art. 25 AGVV",IFERROR(VLOOKUP(Q95,Data!A$1:B$4,2,0),0),50%)</f>
        <v>0</v>
      </c>
      <c r="S95" s="200">
        <f t="shared" si="10"/>
        <v>0</v>
      </c>
      <c r="T95" s="202">
        <f t="shared" si="12"/>
        <v>0</v>
      </c>
      <c r="U95" s="199">
        <f t="shared" si="11"/>
        <v>0</v>
      </c>
      <c r="V95" s="199"/>
      <c r="W95" s="211"/>
      <c r="X95" s="211"/>
      <c r="Y95" s="211"/>
    </row>
    <row r="96" spans="1:25" x14ac:dyDescent="0.35">
      <c r="A96" s="224">
        <v>19</v>
      </c>
      <c r="B96" s="18"/>
      <c r="C96" s="175" t="str">
        <f>IFERROR(VLOOKUP(B96,Deelnemersoverzicht!B$5:E$56,2,0),"")</f>
        <v/>
      </c>
      <c r="D96" s="176" t="str">
        <f>IFERROR(VLOOKUP(B96,Deelnemersoverzicht!B$5:E$56,4,0),"")</f>
        <v/>
      </c>
      <c r="E96" s="454"/>
      <c r="F96" s="455"/>
      <c r="G96" s="455"/>
      <c r="H96" s="455"/>
      <c r="I96" s="455"/>
      <c r="J96" s="455"/>
      <c r="K96" s="455"/>
      <c r="L96" s="455"/>
      <c r="M96" s="455"/>
      <c r="N96" s="456"/>
      <c r="O96" s="7"/>
      <c r="P96" s="8"/>
      <c r="Q96" s="193"/>
      <c r="R96" s="388">
        <f>IF($Q$7="Art. 25 AGVV",IFERROR(VLOOKUP(Q96,Data!A$1:B$4,2,0),0),50%)</f>
        <v>0</v>
      </c>
      <c r="S96" s="200">
        <f t="shared" si="10"/>
        <v>0</v>
      </c>
      <c r="T96" s="202">
        <f t="shared" si="12"/>
        <v>0</v>
      </c>
      <c r="U96" s="199">
        <f t="shared" si="11"/>
        <v>0</v>
      </c>
      <c r="V96" s="199"/>
      <c r="W96" s="211"/>
      <c r="X96" s="211"/>
      <c r="Y96" s="211"/>
    </row>
    <row r="97" spans="1:25" outlineLevel="1" x14ac:dyDescent="0.35">
      <c r="A97" s="224">
        <v>20</v>
      </c>
      <c r="B97" s="18"/>
      <c r="C97" s="175" t="str">
        <f>IFERROR(VLOOKUP(B97,Deelnemersoverzicht!B$5:E$56,2,0),"")</f>
        <v/>
      </c>
      <c r="D97" s="176" t="str">
        <f>IFERROR(VLOOKUP(B97,Deelnemersoverzicht!B$5:E$56,4,0),"")</f>
        <v/>
      </c>
      <c r="E97" s="454"/>
      <c r="F97" s="455"/>
      <c r="G97" s="455"/>
      <c r="H97" s="455"/>
      <c r="I97" s="455"/>
      <c r="J97" s="455"/>
      <c r="K97" s="455"/>
      <c r="L97" s="455"/>
      <c r="M97" s="455"/>
      <c r="N97" s="456"/>
      <c r="O97" s="7"/>
      <c r="P97" s="8"/>
      <c r="Q97" s="193"/>
      <c r="R97" s="388">
        <f>IF($Q$7="Art. 25 AGVV",IFERROR(VLOOKUP(Q97,Data!A$1:B$4,2,0),0),50%)</f>
        <v>0</v>
      </c>
      <c r="S97" s="200">
        <f t="shared" si="10"/>
        <v>0</v>
      </c>
      <c r="T97" s="202">
        <f t="shared" si="12"/>
        <v>0</v>
      </c>
      <c r="U97" s="199">
        <f t="shared" ref="U97:U126" si="13">O97*P97</f>
        <v>0</v>
      </c>
      <c r="V97" s="199"/>
      <c r="W97" s="211"/>
      <c r="X97" s="211"/>
      <c r="Y97" s="211"/>
    </row>
    <row r="98" spans="1:25" outlineLevel="1" x14ac:dyDescent="0.35">
      <c r="A98" s="224">
        <v>21</v>
      </c>
      <c r="B98" s="18"/>
      <c r="C98" s="175" t="str">
        <f>IFERROR(VLOOKUP(B98,Deelnemersoverzicht!B$5:E$56,2,0),"")</f>
        <v/>
      </c>
      <c r="D98" s="176" t="str">
        <f>IFERROR(VLOOKUP(B98,Deelnemersoverzicht!B$5:E$56,4,0),"")</f>
        <v/>
      </c>
      <c r="E98" s="454"/>
      <c r="F98" s="455"/>
      <c r="G98" s="455"/>
      <c r="H98" s="455"/>
      <c r="I98" s="455"/>
      <c r="J98" s="455"/>
      <c r="K98" s="455"/>
      <c r="L98" s="455"/>
      <c r="M98" s="455"/>
      <c r="N98" s="456"/>
      <c r="O98" s="7"/>
      <c r="P98" s="8"/>
      <c r="Q98" s="193"/>
      <c r="R98" s="388">
        <f>IF($Q$7="Art. 25 AGVV",IFERROR(VLOOKUP(Q98,Data!A$1:B$4,2,0),0),50%)</f>
        <v>0</v>
      </c>
      <c r="S98" s="200">
        <f t="shared" si="10"/>
        <v>0</v>
      </c>
      <c r="T98" s="202">
        <f t="shared" si="12"/>
        <v>0</v>
      </c>
      <c r="U98" s="199">
        <f t="shared" si="13"/>
        <v>0</v>
      </c>
      <c r="V98" s="199"/>
      <c r="W98" s="211"/>
      <c r="X98" s="211"/>
      <c r="Y98" s="211"/>
    </row>
    <row r="99" spans="1:25" outlineLevel="1" x14ac:dyDescent="0.35">
      <c r="A99" s="224">
        <v>22</v>
      </c>
      <c r="B99" s="18"/>
      <c r="C99" s="175" t="str">
        <f>IFERROR(VLOOKUP(B99,Deelnemersoverzicht!B$5:E$56,2,0),"")</f>
        <v/>
      </c>
      <c r="D99" s="176" t="str">
        <f>IFERROR(VLOOKUP(B99,Deelnemersoverzicht!B$5:E$56,4,0),"")</f>
        <v/>
      </c>
      <c r="E99" s="454"/>
      <c r="F99" s="455"/>
      <c r="G99" s="455"/>
      <c r="H99" s="455"/>
      <c r="I99" s="455"/>
      <c r="J99" s="455"/>
      <c r="K99" s="455"/>
      <c r="L99" s="455"/>
      <c r="M99" s="455"/>
      <c r="N99" s="456"/>
      <c r="O99" s="7"/>
      <c r="P99" s="8"/>
      <c r="Q99" s="193"/>
      <c r="R99" s="388">
        <f>IF($Q$7="Art. 25 AGVV",IFERROR(VLOOKUP(Q99,Data!A$1:B$4,2,0),0),50%)</f>
        <v>0</v>
      </c>
      <c r="S99" s="200">
        <f t="shared" si="10"/>
        <v>0</v>
      </c>
      <c r="T99" s="202">
        <f t="shared" si="12"/>
        <v>0</v>
      </c>
      <c r="U99" s="199">
        <f t="shared" si="13"/>
        <v>0</v>
      </c>
      <c r="V99" s="199"/>
      <c r="W99" s="211"/>
      <c r="X99" s="211"/>
      <c r="Y99" s="211"/>
    </row>
    <row r="100" spans="1:25" outlineLevel="1" x14ac:dyDescent="0.35">
      <c r="A100" s="224">
        <v>23</v>
      </c>
      <c r="B100" s="18"/>
      <c r="C100" s="175" t="str">
        <f>IFERROR(VLOOKUP(B100,Deelnemersoverzicht!B$5:E$56,2,0),"")</f>
        <v/>
      </c>
      <c r="D100" s="176" t="str">
        <f>IFERROR(VLOOKUP(B100,Deelnemersoverzicht!B$5:E$56,4,0),"")</f>
        <v/>
      </c>
      <c r="E100" s="454"/>
      <c r="F100" s="455"/>
      <c r="G100" s="455"/>
      <c r="H100" s="455"/>
      <c r="I100" s="455"/>
      <c r="J100" s="455"/>
      <c r="K100" s="455"/>
      <c r="L100" s="455"/>
      <c r="M100" s="455"/>
      <c r="N100" s="456"/>
      <c r="O100" s="7"/>
      <c r="P100" s="8"/>
      <c r="Q100" s="193"/>
      <c r="R100" s="388">
        <f>IF($Q$7="Art. 25 AGVV",IFERROR(VLOOKUP(Q100,Data!A$1:B$4,2,0),0),50%)</f>
        <v>0</v>
      </c>
      <c r="S100" s="200">
        <f t="shared" si="10"/>
        <v>0</v>
      </c>
      <c r="T100" s="202">
        <f t="shared" si="12"/>
        <v>0</v>
      </c>
      <c r="U100" s="199">
        <f t="shared" si="13"/>
        <v>0</v>
      </c>
      <c r="V100" s="199"/>
      <c r="W100" s="211"/>
      <c r="X100" s="211"/>
      <c r="Y100" s="211"/>
    </row>
    <row r="101" spans="1:25" outlineLevel="1" x14ac:dyDescent="0.35">
      <c r="A101" s="224">
        <v>24</v>
      </c>
      <c r="B101" s="18"/>
      <c r="C101" s="175" t="str">
        <f>IFERROR(VLOOKUP(B101,Deelnemersoverzicht!B$5:E$56,2,0),"")</f>
        <v/>
      </c>
      <c r="D101" s="176" t="str">
        <f>IFERROR(VLOOKUP(B101,Deelnemersoverzicht!B$5:E$56,4,0),"")</f>
        <v/>
      </c>
      <c r="E101" s="454"/>
      <c r="F101" s="455"/>
      <c r="G101" s="455"/>
      <c r="H101" s="455"/>
      <c r="I101" s="455"/>
      <c r="J101" s="455"/>
      <c r="K101" s="455"/>
      <c r="L101" s="455"/>
      <c r="M101" s="455"/>
      <c r="N101" s="456"/>
      <c r="O101" s="7"/>
      <c r="P101" s="8"/>
      <c r="Q101" s="193"/>
      <c r="R101" s="388">
        <f>IF($Q$7="Art. 25 AGVV",IFERROR(VLOOKUP(Q101,Data!A$1:B$4,2,0),0),50%)</f>
        <v>0</v>
      </c>
      <c r="S101" s="200">
        <f t="shared" si="10"/>
        <v>0</v>
      </c>
      <c r="T101" s="202">
        <f t="shared" si="12"/>
        <v>0</v>
      </c>
      <c r="U101" s="199">
        <f t="shared" si="13"/>
        <v>0</v>
      </c>
      <c r="V101" s="199"/>
      <c r="W101" s="211"/>
      <c r="X101" s="211"/>
      <c r="Y101" s="211"/>
    </row>
    <row r="102" spans="1:25" outlineLevel="1" x14ac:dyDescent="0.35">
      <c r="A102" s="224">
        <v>25</v>
      </c>
      <c r="B102" s="18"/>
      <c r="C102" s="175" t="str">
        <f>IFERROR(VLOOKUP(B102,Deelnemersoverzicht!B$5:E$56,2,0),"")</f>
        <v/>
      </c>
      <c r="D102" s="176" t="str">
        <f>IFERROR(VLOOKUP(B102,Deelnemersoverzicht!B$5:E$56,4,0),"")</f>
        <v/>
      </c>
      <c r="E102" s="454"/>
      <c r="F102" s="455"/>
      <c r="G102" s="455"/>
      <c r="H102" s="455"/>
      <c r="I102" s="455"/>
      <c r="J102" s="455"/>
      <c r="K102" s="455"/>
      <c r="L102" s="455"/>
      <c r="M102" s="455"/>
      <c r="N102" s="456"/>
      <c r="O102" s="7"/>
      <c r="P102" s="8"/>
      <c r="Q102" s="193"/>
      <c r="R102" s="388">
        <f>IF($Q$7="Art. 25 AGVV",IFERROR(VLOOKUP(Q102,Data!A$1:B$4,2,0),0),50%)</f>
        <v>0</v>
      </c>
      <c r="S102" s="200">
        <f t="shared" si="10"/>
        <v>0</v>
      </c>
      <c r="T102" s="202">
        <f t="shared" si="12"/>
        <v>0</v>
      </c>
      <c r="U102" s="199">
        <f t="shared" si="13"/>
        <v>0</v>
      </c>
      <c r="V102" s="199"/>
      <c r="W102" s="211"/>
      <c r="X102" s="211"/>
      <c r="Y102" s="211"/>
    </row>
    <row r="103" spans="1:25" outlineLevel="1" x14ac:dyDescent="0.35">
      <c r="A103" s="224">
        <v>26</v>
      </c>
      <c r="B103" s="18"/>
      <c r="C103" s="175" t="str">
        <f>IFERROR(VLOOKUP(B103,Deelnemersoverzicht!B$5:E$56,2,0),"")</f>
        <v/>
      </c>
      <c r="D103" s="176" t="str">
        <f>IFERROR(VLOOKUP(B103,Deelnemersoverzicht!B$5:E$56,4,0),"")</f>
        <v/>
      </c>
      <c r="E103" s="454"/>
      <c r="F103" s="455"/>
      <c r="G103" s="455"/>
      <c r="H103" s="455"/>
      <c r="I103" s="455"/>
      <c r="J103" s="455"/>
      <c r="K103" s="455"/>
      <c r="L103" s="455"/>
      <c r="M103" s="455"/>
      <c r="N103" s="456"/>
      <c r="O103" s="7"/>
      <c r="P103" s="8"/>
      <c r="Q103" s="193"/>
      <c r="R103" s="388">
        <f>IF($Q$7="Art. 25 AGVV",IFERROR(VLOOKUP(Q103,Data!A$1:B$4,2,0),0),50%)</f>
        <v>0</v>
      </c>
      <c r="S103" s="200">
        <f t="shared" si="10"/>
        <v>0</v>
      </c>
      <c r="T103" s="202">
        <f t="shared" si="12"/>
        <v>0</v>
      </c>
      <c r="U103" s="199">
        <f t="shared" si="13"/>
        <v>0</v>
      </c>
      <c r="V103" s="199"/>
      <c r="W103" s="211"/>
      <c r="X103" s="211"/>
      <c r="Y103" s="211"/>
    </row>
    <row r="104" spans="1:25" outlineLevel="1" x14ac:dyDescent="0.35">
      <c r="A104" s="224">
        <v>27</v>
      </c>
      <c r="B104" s="18"/>
      <c r="C104" s="175" t="str">
        <f>IFERROR(VLOOKUP(B104,Deelnemersoverzicht!B$5:E$56,2,0),"")</f>
        <v/>
      </c>
      <c r="D104" s="176" t="str">
        <f>IFERROR(VLOOKUP(B104,Deelnemersoverzicht!B$5:E$56,4,0),"")</f>
        <v/>
      </c>
      <c r="E104" s="454"/>
      <c r="F104" s="455"/>
      <c r="G104" s="455"/>
      <c r="H104" s="455"/>
      <c r="I104" s="455"/>
      <c r="J104" s="455"/>
      <c r="K104" s="455"/>
      <c r="L104" s="455"/>
      <c r="M104" s="455"/>
      <c r="N104" s="456"/>
      <c r="O104" s="7"/>
      <c r="P104" s="8"/>
      <c r="Q104" s="193"/>
      <c r="R104" s="388">
        <f>IF($Q$7="Art. 25 AGVV",IFERROR(VLOOKUP(Q104,Data!A$1:B$4,2,0),0),50%)</f>
        <v>0</v>
      </c>
      <c r="S104" s="200">
        <f t="shared" si="10"/>
        <v>0</v>
      </c>
      <c r="T104" s="202">
        <f t="shared" si="12"/>
        <v>0</v>
      </c>
      <c r="U104" s="199">
        <f t="shared" si="13"/>
        <v>0</v>
      </c>
      <c r="V104" s="199"/>
      <c r="W104" s="211"/>
      <c r="X104" s="211"/>
      <c r="Y104" s="211"/>
    </row>
    <row r="105" spans="1:25" outlineLevel="1" x14ac:dyDescent="0.35">
      <c r="A105" s="224">
        <v>28</v>
      </c>
      <c r="B105" s="18"/>
      <c r="C105" s="175" t="str">
        <f>IFERROR(VLOOKUP(B105,Deelnemersoverzicht!B$5:E$56,2,0),"")</f>
        <v/>
      </c>
      <c r="D105" s="176" t="str">
        <f>IFERROR(VLOOKUP(B105,Deelnemersoverzicht!B$5:E$56,4,0),"")</f>
        <v/>
      </c>
      <c r="E105" s="454"/>
      <c r="F105" s="455"/>
      <c r="G105" s="455"/>
      <c r="H105" s="455"/>
      <c r="I105" s="455"/>
      <c r="J105" s="455"/>
      <c r="K105" s="455"/>
      <c r="L105" s="455"/>
      <c r="M105" s="455"/>
      <c r="N105" s="456"/>
      <c r="O105" s="7"/>
      <c r="P105" s="8"/>
      <c r="Q105" s="193"/>
      <c r="R105" s="388">
        <f>IF($Q$7="Art. 25 AGVV",IFERROR(VLOOKUP(Q105,Data!A$1:B$4,2,0),0),50%)</f>
        <v>0</v>
      </c>
      <c r="S105" s="200">
        <f t="shared" si="10"/>
        <v>0</v>
      </c>
      <c r="T105" s="202">
        <f t="shared" si="12"/>
        <v>0</v>
      </c>
      <c r="U105" s="199">
        <f t="shared" si="13"/>
        <v>0</v>
      </c>
      <c r="V105" s="199"/>
      <c r="W105" s="211"/>
      <c r="X105" s="211"/>
      <c r="Y105" s="211"/>
    </row>
    <row r="106" spans="1:25" outlineLevel="1" x14ac:dyDescent="0.35">
      <c r="A106" s="224">
        <v>29</v>
      </c>
      <c r="B106" s="18"/>
      <c r="C106" s="175" t="str">
        <f>IFERROR(VLOOKUP(B106,Deelnemersoverzicht!B$5:E$56,2,0),"")</f>
        <v/>
      </c>
      <c r="D106" s="176" t="str">
        <f>IFERROR(VLOOKUP(B106,Deelnemersoverzicht!B$5:E$56,4,0),"")</f>
        <v/>
      </c>
      <c r="E106" s="454"/>
      <c r="F106" s="455"/>
      <c r="G106" s="455"/>
      <c r="H106" s="455"/>
      <c r="I106" s="455"/>
      <c r="J106" s="455"/>
      <c r="K106" s="455"/>
      <c r="L106" s="455"/>
      <c r="M106" s="455"/>
      <c r="N106" s="456"/>
      <c r="O106" s="7"/>
      <c r="P106" s="8"/>
      <c r="Q106" s="193"/>
      <c r="R106" s="388">
        <f>IF($Q$7="Art. 25 AGVV",IFERROR(VLOOKUP(Q106,Data!A$1:B$4,2,0),0),50%)</f>
        <v>0</v>
      </c>
      <c r="S106" s="200">
        <f t="shared" si="10"/>
        <v>0</v>
      </c>
      <c r="T106" s="202">
        <f t="shared" si="12"/>
        <v>0</v>
      </c>
      <c r="U106" s="199">
        <f t="shared" si="13"/>
        <v>0</v>
      </c>
      <c r="V106" s="199"/>
      <c r="W106" s="211"/>
      <c r="X106" s="211"/>
      <c r="Y106" s="211"/>
    </row>
    <row r="107" spans="1:25" outlineLevel="1" x14ac:dyDescent="0.35">
      <c r="A107" s="224">
        <v>30</v>
      </c>
      <c r="B107" s="18"/>
      <c r="C107" s="175" t="str">
        <f>IFERROR(VLOOKUP(B107,Deelnemersoverzicht!B$5:E$56,2,0),"")</f>
        <v/>
      </c>
      <c r="D107" s="176" t="str">
        <f>IFERROR(VLOOKUP(B107,Deelnemersoverzicht!B$5:E$56,4,0),"")</f>
        <v/>
      </c>
      <c r="E107" s="454"/>
      <c r="F107" s="455"/>
      <c r="G107" s="455"/>
      <c r="H107" s="455"/>
      <c r="I107" s="455"/>
      <c r="J107" s="455"/>
      <c r="K107" s="455"/>
      <c r="L107" s="455"/>
      <c r="M107" s="455"/>
      <c r="N107" s="456"/>
      <c r="O107" s="7"/>
      <c r="P107" s="8"/>
      <c r="Q107" s="193"/>
      <c r="R107" s="388">
        <f>IF($Q$7="Art. 25 AGVV",IFERROR(VLOOKUP(Q107,Data!A$1:B$4,2,0),0),50%)</f>
        <v>0</v>
      </c>
      <c r="S107" s="200">
        <f t="shared" si="10"/>
        <v>0</v>
      </c>
      <c r="T107" s="202">
        <f t="shared" si="12"/>
        <v>0</v>
      </c>
      <c r="U107" s="199">
        <f t="shared" si="13"/>
        <v>0</v>
      </c>
      <c r="V107" s="199"/>
      <c r="W107" s="211"/>
      <c r="X107" s="211"/>
      <c r="Y107" s="211"/>
    </row>
    <row r="108" spans="1:25" outlineLevel="1" x14ac:dyDescent="0.35">
      <c r="A108" s="224">
        <v>31</v>
      </c>
      <c r="B108" s="18"/>
      <c r="C108" s="175" t="str">
        <f>IFERROR(VLOOKUP(B108,Deelnemersoverzicht!B$5:E$56,2,0),"")</f>
        <v/>
      </c>
      <c r="D108" s="176" t="str">
        <f>IFERROR(VLOOKUP(B108,Deelnemersoverzicht!B$5:E$56,4,0),"")</f>
        <v/>
      </c>
      <c r="E108" s="454"/>
      <c r="F108" s="455"/>
      <c r="G108" s="455"/>
      <c r="H108" s="455"/>
      <c r="I108" s="455"/>
      <c r="J108" s="455"/>
      <c r="K108" s="455"/>
      <c r="L108" s="455"/>
      <c r="M108" s="455"/>
      <c r="N108" s="456"/>
      <c r="O108" s="7"/>
      <c r="P108" s="8"/>
      <c r="Q108" s="193"/>
      <c r="R108" s="388">
        <f>IF($Q$7="Art. 25 AGVV",IFERROR(VLOOKUP(Q108,Data!A$1:B$4,2,0),0),50%)</f>
        <v>0</v>
      </c>
      <c r="S108" s="200">
        <f t="shared" si="10"/>
        <v>0</v>
      </c>
      <c r="T108" s="202">
        <f t="shared" si="12"/>
        <v>0</v>
      </c>
      <c r="U108" s="199">
        <f t="shared" si="13"/>
        <v>0</v>
      </c>
      <c r="V108" s="199"/>
      <c r="W108" s="211"/>
      <c r="X108" s="211"/>
      <c r="Y108" s="211"/>
    </row>
    <row r="109" spans="1:25" outlineLevel="1" x14ac:dyDescent="0.35">
      <c r="A109" s="224">
        <v>32</v>
      </c>
      <c r="B109" s="18"/>
      <c r="C109" s="175" t="str">
        <f>IFERROR(VLOOKUP(B109,Deelnemersoverzicht!B$5:E$56,2,0),"")</f>
        <v/>
      </c>
      <c r="D109" s="176" t="str">
        <f>IFERROR(VLOOKUP(B109,Deelnemersoverzicht!B$5:E$56,4,0),"")</f>
        <v/>
      </c>
      <c r="E109" s="454"/>
      <c r="F109" s="455"/>
      <c r="G109" s="455"/>
      <c r="H109" s="455"/>
      <c r="I109" s="455"/>
      <c r="J109" s="455"/>
      <c r="K109" s="455"/>
      <c r="L109" s="455"/>
      <c r="M109" s="455"/>
      <c r="N109" s="456"/>
      <c r="O109" s="7"/>
      <c r="P109" s="8"/>
      <c r="Q109" s="193"/>
      <c r="R109" s="388">
        <f>IF($Q$7="Art. 25 AGVV",IFERROR(VLOOKUP(Q109,Data!A$1:B$4,2,0),0),50%)</f>
        <v>0</v>
      </c>
      <c r="S109" s="200">
        <f t="shared" si="10"/>
        <v>0</v>
      </c>
      <c r="T109" s="202">
        <f t="shared" si="12"/>
        <v>0</v>
      </c>
      <c r="U109" s="199">
        <f t="shared" si="13"/>
        <v>0</v>
      </c>
      <c r="V109" s="199"/>
      <c r="W109" s="211"/>
      <c r="X109" s="211"/>
      <c r="Y109" s="211"/>
    </row>
    <row r="110" spans="1:25" outlineLevel="1" x14ac:dyDescent="0.35">
      <c r="A110" s="224">
        <v>33</v>
      </c>
      <c r="B110" s="18"/>
      <c r="C110" s="175" t="str">
        <f>IFERROR(VLOOKUP(B110,Deelnemersoverzicht!B$5:E$56,2,0),"")</f>
        <v/>
      </c>
      <c r="D110" s="176" t="str">
        <f>IFERROR(VLOOKUP(B110,Deelnemersoverzicht!B$5:E$56,4,0),"")</f>
        <v/>
      </c>
      <c r="E110" s="454"/>
      <c r="F110" s="455"/>
      <c r="G110" s="455"/>
      <c r="H110" s="455"/>
      <c r="I110" s="455"/>
      <c r="J110" s="455"/>
      <c r="K110" s="455"/>
      <c r="L110" s="455"/>
      <c r="M110" s="455"/>
      <c r="N110" s="456"/>
      <c r="O110" s="7"/>
      <c r="P110" s="8"/>
      <c r="Q110" s="193"/>
      <c r="R110" s="388">
        <f>IF($Q$7="Art. 25 AGVV",IFERROR(VLOOKUP(Q110,Data!A$1:B$4,2,0),0),50%)</f>
        <v>0</v>
      </c>
      <c r="S110" s="200">
        <f t="shared" si="10"/>
        <v>0</v>
      </c>
      <c r="T110" s="202">
        <f t="shared" si="12"/>
        <v>0</v>
      </c>
      <c r="U110" s="199">
        <f t="shared" si="13"/>
        <v>0</v>
      </c>
      <c r="V110" s="199"/>
      <c r="W110" s="211"/>
      <c r="X110" s="211"/>
      <c r="Y110" s="211"/>
    </row>
    <row r="111" spans="1:25" outlineLevel="1" x14ac:dyDescent="0.35">
      <c r="A111" s="224">
        <v>34</v>
      </c>
      <c r="B111" s="18"/>
      <c r="C111" s="175" t="str">
        <f>IFERROR(VLOOKUP(B111,Deelnemersoverzicht!B$5:E$56,2,0),"")</f>
        <v/>
      </c>
      <c r="D111" s="176" t="str">
        <f>IFERROR(VLOOKUP(B111,Deelnemersoverzicht!B$5:E$56,4,0),"")</f>
        <v/>
      </c>
      <c r="E111" s="454"/>
      <c r="F111" s="455"/>
      <c r="G111" s="455"/>
      <c r="H111" s="455"/>
      <c r="I111" s="455"/>
      <c r="J111" s="455"/>
      <c r="K111" s="455"/>
      <c r="L111" s="455"/>
      <c r="M111" s="455"/>
      <c r="N111" s="456"/>
      <c r="O111" s="7"/>
      <c r="P111" s="8"/>
      <c r="Q111" s="193"/>
      <c r="R111" s="388">
        <f>IF($Q$7="Art. 25 AGVV",IFERROR(VLOOKUP(Q111,Data!A$1:B$4,2,0),0),50%)</f>
        <v>0</v>
      </c>
      <c r="S111" s="200">
        <f t="shared" si="10"/>
        <v>0</v>
      </c>
      <c r="T111" s="202">
        <f t="shared" si="12"/>
        <v>0</v>
      </c>
      <c r="U111" s="199">
        <f t="shared" si="13"/>
        <v>0</v>
      </c>
      <c r="V111" s="199"/>
      <c r="W111" s="211"/>
      <c r="X111" s="211"/>
      <c r="Y111" s="211"/>
    </row>
    <row r="112" spans="1:25" outlineLevel="1" x14ac:dyDescent="0.35">
      <c r="A112" s="224">
        <v>35</v>
      </c>
      <c r="B112" s="18"/>
      <c r="C112" s="175" t="str">
        <f>IFERROR(VLOOKUP(B112,Deelnemersoverzicht!B$5:E$56,2,0),"")</f>
        <v/>
      </c>
      <c r="D112" s="176" t="str">
        <f>IFERROR(VLOOKUP(B112,Deelnemersoverzicht!B$5:E$56,4,0),"")</f>
        <v/>
      </c>
      <c r="E112" s="454"/>
      <c r="F112" s="455"/>
      <c r="G112" s="455"/>
      <c r="H112" s="455"/>
      <c r="I112" s="455"/>
      <c r="J112" s="455"/>
      <c r="K112" s="455"/>
      <c r="L112" s="455"/>
      <c r="M112" s="455"/>
      <c r="N112" s="456"/>
      <c r="O112" s="7"/>
      <c r="P112" s="8"/>
      <c r="Q112" s="193"/>
      <c r="R112" s="388">
        <f>IF($Q$7="Art. 25 AGVV",IFERROR(VLOOKUP(Q112,Data!A$1:B$4,2,0),0),50%)</f>
        <v>0</v>
      </c>
      <c r="S112" s="200">
        <f t="shared" si="10"/>
        <v>0</v>
      </c>
      <c r="T112" s="202">
        <f t="shared" si="12"/>
        <v>0</v>
      </c>
      <c r="U112" s="199">
        <f t="shared" si="13"/>
        <v>0</v>
      </c>
      <c r="V112" s="199"/>
      <c r="W112" s="211"/>
      <c r="X112" s="211"/>
      <c r="Y112" s="211"/>
    </row>
    <row r="113" spans="1:25" outlineLevel="1" x14ac:dyDescent="0.35">
      <c r="A113" s="224">
        <v>36</v>
      </c>
      <c r="B113" s="18"/>
      <c r="C113" s="175" t="str">
        <f>IFERROR(VLOOKUP(B113,Deelnemersoverzicht!B$5:E$56,2,0),"")</f>
        <v/>
      </c>
      <c r="D113" s="176" t="str">
        <f>IFERROR(VLOOKUP(B113,Deelnemersoverzicht!B$5:E$56,4,0),"")</f>
        <v/>
      </c>
      <c r="E113" s="454"/>
      <c r="F113" s="455"/>
      <c r="G113" s="455"/>
      <c r="H113" s="455"/>
      <c r="I113" s="455"/>
      <c r="J113" s="455"/>
      <c r="K113" s="455"/>
      <c r="L113" s="455"/>
      <c r="M113" s="455"/>
      <c r="N113" s="456"/>
      <c r="O113" s="7"/>
      <c r="P113" s="8"/>
      <c r="Q113" s="193"/>
      <c r="R113" s="388">
        <f>IF($Q$7="Art. 25 AGVV",IFERROR(VLOOKUP(Q113,Data!A$1:B$4,2,0),0),50%)</f>
        <v>0</v>
      </c>
      <c r="S113" s="200">
        <f t="shared" si="10"/>
        <v>0</v>
      </c>
      <c r="T113" s="202">
        <f t="shared" si="12"/>
        <v>0</v>
      </c>
      <c r="U113" s="199">
        <f t="shared" si="13"/>
        <v>0</v>
      </c>
      <c r="V113" s="199"/>
      <c r="W113" s="211"/>
      <c r="X113" s="211"/>
      <c r="Y113" s="211"/>
    </row>
    <row r="114" spans="1:25" outlineLevel="1" x14ac:dyDescent="0.35">
      <c r="A114" s="224">
        <v>37</v>
      </c>
      <c r="B114" s="18"/>
      <c r="C114" s="175" t="str">
        <f>IFERROR(VLOOKUP(B114,Deelnemersoverzicht!B$5:E$56,2,0),"")</f>
        <v/>
      </c>
      <c r="D114" s="176" t="str">
        <f>IFERROR(VLOOKUP(B114,Deelnemersoverzicht!B$5:E$56,4,0),"")</f>
        <v/>
      </c>
      <c r="E114" s="454"/>
      <c r="F114" s="455"/>
      <c r="G114" s="455"/>
      <c r="H114" s="455"/>
      <c r="I114" s="455"/>
      <c r="J114" s="455"/>
      <c r="K114" s="455"/>
      <c r="L114" s="455"/>
      <c r="M114" s="455"/>
      <c r="N114" s="456"/>
      <c r="O114" s="7"/>
      <c r="P114" s="8"/>
      <c r="Q114" s="193"/>
      <c r="R114" s="388">
        <f>IF($Q$7="Art. 25 AGVV",IFERROR(VLOOKUP(Q114,Data!A$1:B$4,2,0),0),50%)</f>
        <v>0</v>
      </c>
      <c r="S114" s="200">
        <f t="shared" si="10"/>
        <v>0</v>
      </c>
      <c r="T114" s="202">
        <f t="shared" si="12"/>
        <v>0</v>
      </c>
      <c r="U114" s="199">
        <f t="shared" si="13"/>
        <v>0</v>
      </c>
      <c r="V114" s="199"/>
      <c r="W114" s="211"/>
      <c r="X114" s="211"/>
      <c r="Y114" s="211"/>
    </row>
    <row r="115" spans="1:25" outlineLevel="1" x14ac:dyDescent="0.35">
      <c r="A115" s="224">
        <v>38</v>
      </c>
      <c r="B115" s="18"/>
      <c r="C115" s="175" t="str">
        <f>IFERROR(VLOOKUP(B115,Deelnemersoverzicht!B$5:E$56,2,0),"")</f>
        <v/>
      </c>
      <c r="D115" s="176" t="str">
        <f>IFERROR(VLOOKUP(B115,Deelnemersoverzicht!B$5:E$56,4,0),"")</f>
        <v/>
      </c>
      <c r="E115" s="454"/>
      <c r="F115" s="455"/>
      <c r="G115" s="455"/>
      <c r="H115" s="455"/>
      <c r="I115" s="455"/>
      <c r="J115" s="455"/>
      <c r="K115" s="455"/>
      <c r="L115" s="455"/>
      <c r="M115" s="455"/>
      <c r="N115" s="456"/>
      <c r="O115" s="7"/>
      <c r="P115" s="8"/>
      <c r="Q115" s="193"/>
      <c r="R115" s="388">
        <f>IF($Q$7="Art. 25 AGVV",IFERROR(VLOOKUP(Q115,Data!A$1:B$4,2,0),0),50%)</f>
        <v>0</v>
      </c>
      <c r="S115" s="200">
        <f t="shared" si="10"/>
        <v>0</v>
      </c>
      <c r="T115" s="202">
        <f t="shared" si="12"/>
        <v>0</v>
      </c>
      <c r="U115" s="199">
        <f t="shared" si="13"/>
        <v>0</v>
      </c>
      <c r="V115" s="199"/>
      <c r="W115" s="211"/>
      <c r="X115" s="211"/>
      <c r="Y115" s="211"/>
    </row>
    <row r="116" spans="1:25" outlineLevel="1" x14ac:dyDescent="0.35">
      <c r="A116" s="224">
        <v>39</v>
      </c>
      <c r="B116" s="18"/>
      <c r="C116" s="175" t="str">
        <f>IFERROR(VLOOKUP(B116,Deelnemersoverzicht!B$5:E$56,2,0),"")</f>
        <v/>
      </c>
      <c r="D116" s="176" t="str">
        <f>IFERROR(VLOOKUP(B116,Deelnemersoverzicht!B$5:E$56,4,0),"")</f>
        <v/>
      </c>
      <c r="E116" s="454"/>
      <c r="F116" s="455"/>
      <c r="G116" s="455"/>
      <c r="H116" s="455"/>
      <c r="I116" s="455"/>
      <c r="J116" s="455"/>
      <c r="K116" s="455"/>
      <c r="L116" s="455"/>
      <c r="M116" s="455"/>
      <c r="N116" s="456"/>
      <c r="O116" s="7"/>
      <c r="P116" s="8"/>
      <c r="Q116" s="193"/>
      <c r="R116" s="388">
        <f>IF($Q$7="Art. 25 AGVV",IFERROR(VLOOKUP(Q116,Data!A$1:B$4,2,0),0),50%)</f>
        <v>0</v>
      </c>
      <c r="S116" s="200">
        <f t="shared" si="10"/>
        <v>0</v>
      </c>
      <c r="T116" s="202">
        <f t="shared" si="12"/>
        <v>0</v>
      </c>
      <c r="U116" s="199">
        <f t="shared" si="13"/>
        <v>0</v>
      </c>
      <c r="V116" s="199"/>
      <c r="W116" s="211"/>
      <c r="X116" s="211"/>
      <c r="Y116" s="211"/>
    </row>
    <row r="117" spans="1:25" outlineLevel="1" x14ac:dyDescent="0.35">
      <c r="A117" s="224">
        <v>40</v>
      </c>
      <c r="B117" s="18"/>
      <c r="C117" s="175" t="str">
        <f>IFERROR(VLOOKUP(B117,Deelnemersoverzicht!B$5:E$56,2,0),"")</f>
        <v/>
      </c>
      <c r="D117" s="176" t="str">
        <f>IFERROR(VLOOKUP(B117,Deelnemersoverzicht!B$5:E$56,4,0),"")</f>
        <v/>
      </c>
      <c r="E117" s="454"/>
      <c r="F117" s="455"/>
      <c r="G117" s="455"/>
      <c r="H117" s="455"/>
      <c r="I117" s="455"/>
      <c r="J117" s="455"/>
      <c r="K117" s="455"/>
      <c r="L117" s="455"/>
      <c r="M117" s="455"/>
      <c r="N117" s="456"/>
      <c r="O117" s="7"/>
      <c r="P117" s="8"/>
      <c r="Q117" s="193"/>
      <c r="R117" s="388">
        <f>IF($Q$7="Art. 25 AGVV",IFERROR(VLOOKUP(Q117,Data!A$1:B$4,2,0),0),50%)</f>
        <v>0</v>
      </c>
      <c r="S117" s="200">
        <f t="shared" si="10"/>
        <v>0</v>
      </c>
      <c r="T117" s="202">
        <f t="shared" si="12"/>
        <v>0</v>
      </c>
      <c r="U117" s="199">
        <f t="shared" si="13"/>
        <v>0</v>
      </c>
      <c r="V117" s="199"/>
      <c r="W117" s="211"/>
      <c r="X117" s="211"/>
      <c r="Y117" s="211"/>
    </row>
    <row r="118" spans="1:25" outlineLevel="1" x14ac:dyDescent="0.35">
      <c r="A118" s="224">
        <v>41</v>
      </c>
      <c r="B118" s="18"/>
      <c r="C118" s="175" t="str">
        <f>IFERROR(VLOOKUP(B118,Deelnemersoverzicht!B$5:E$56,2,0),"")</f>
        <v/>
      </c>
      <c r="D118" s="176" t="str">
        <f>IFERROR(VLOOKUP(B118,Deelnemersoverzicht!B$5:E$56,4,0),"")</f>
        <v/>
      </c>
      <c r="E118" s="454"/>
      <c r="F118" s="455"/>
      <c r="G118" s="455"/>
      <c r="H118" s="455"/>
      <c r="I118" s="455"/>
      <c r="J118" s="455"/>
      <c r="K118" s="455"/>
      <c r="L118" s="455"/>
      <c r="M118" s="455"/>
      <c r="N118" s="456"/>
      <c r="O118" s="7"/>
      <c r="P118" s="8"/>
      <c r="Q118" s="193"/>
      <c r="R118" s="388">
        <f>IF($Q$7="Art. 25 AGVV",IFERROR(VLOOKUP(Q118,Data!A$1:B$4,2,0),0),50%)</f>
        <v>0</v>
      </c>
      <c r="S118" s="200">
        <f t="shared" si="10"/>
        <v>0</v>
      </c>
      <c r="T118" s="202">
        <f t="shared" si="12"/>
        <v>0</v>
      </c>
      <c r="U118" s="199">
        <f t="shared" si="13"/>
        <v>0</v>
      </c>
      <c r="V118" s="199"/>
      <c r="W118" s="211"/>
      <c r="X118" s="211"/>
      <c r="Y118" s="211"/>
    </row>
    <row r="119" spans="1:25" outlineLevel="1" x14ac:dyDescent="0.35">
      <c r="A119" s="224">
        <v>42</v>
      </c>
      <c r="B119" s="18"/>
      <c r="C119" s="175" t="str">
        <f>IFERROR(VLOOKUP(B119,Deelnemersoverzicht!B$5:E$56,2,0),"")</f>
        <v/>
      </c>
      <c r="D119" s="176" t="str">
        <f>IFERROR(VLOOKUP(B119,Deelnemersoverzicht!B$5:E$56,4,0),"")</f>
        <v/>
      </c>
      <c r="E119" s="454"/>
      <c r="F119" s="455"/>
      <c r="G119" s="455"/>
      <c r="H119" s="455"/>
      <c r="I119" s="455"/>
      <c r="J119" s="455"/>
      <c r="K119" s="455"/>
      <c r="L119" s="455"/>
      <c r="M119" s="455"/>
      <c r="N119" s="456"/>
      <c r="O119" s="7"/>
      <c r="P119" s="8"/>
      <c r="Q119" s="193"/>
      <c r="R119" s="388">
        <f>IF($Q$7="Art. 25 AGVV",IFERROR(VLOOKUP(Q119,Data!A$1:B$4,2,0),0),50%)</f>
        <v>0</v>
      </c>
      <c r="S119" s="200">
        <f t="shared" si="10"/>
        <v>0</v>
      </c>
      <c r="T119" s="202">
        <f t="shared" si="12"/>
        <v>0</v>
      </c>
      <c r="U119" s="199">
        <f t="shared" si="13"/>
        <v>0</v>
      </c>
      <c r="V119" s="199"/>
      <c r="W119" s="211"/>
      <c r="X119" s="211"/>
      <c r="Y119" s="211"/>
    </row>
    <row r="120" spans="1:25" outlineLevel="1" x14ac:dyDescent="0.35">
      <c r="A120" s="224">
        <v>43</v>
      </c>
      <c r="B120" s="18"/>
      <c r="C120" s="175" t="str">
        <f>IFERROR(VLOOKUP(B120,Deelnemersoverzicht!B$5:E$56,2,0),"")</f>
        <v/>
      </c>
      <c r="D120" s="176" t="str">
        <f>IFERROR(VLOOKUP(B120,Deelnemersoverzicht!B$5:E$56,4,0),"")</f>
        <v/>
      </c>
      <c r="E120" s="454"/>
      <c r="F120" s="455"/>
      <c r="G120" s="455"/>
      <c r="H120" s="455"/>
      <c r="I120" s="455"/>
      <c r="J120" s="455"/>
      <c r="K120" s="455"/>
      <c r="L120" s="455"/>
      <c r="M120" s="455"/>
      <c r="N120" s="456"/>
      <c r="O120" s="7"/>
      <c r="P120" s="8"/>
      <c r="Q120" s="193"/>
      <c r="R120" s="388">
        <f>IF($Q$7="Art. 25 AGVV",IFERROR(VLOOKUP(Q120,Data!A$1:B$4,2,0),0),50%)</f>
        <v>0</v>
      </c>
      <c r="S120" s="200">
        <f t="shared" si="10"/>
        <v>0</v>
      </c>
      <c r="T120" s="202">
        <f t="shared" si="12"/>
        <v>0</v>
      </c>
      <c r="U120" s="199">
        <f t="shared" si="13"/>
        <v>0</v>
      </c>
      <c r="V120" s="199"/>
      <c r="W120" s="211"/>
      <c r="X120" s="211"/>
      <c r="Y120" s="211"/>
    </row>
    <row r="121" spans="1:25" outlineLevel="1" x14ac:dyDescent="0.35">
      <c r="A121" s="224">
        <v>44</v>
      </c>
      <c r="B121" s="18"/>
      <c r="C121" s="175" t="str">
        <f>IFERROR(VLOOKUP(B121,Deelnemersoverzicht!B$5:E$56,2,0),"")</f>
        <v/>
      </c>
      <c r="D121" s="176" t="str">
        <f>IFERROR(VLOOKUP(B121,Deelnemersoverzicht!B$5:E$56,4,0),"")</f>
        <v/>
      </c>
      <c r="E121" s="454"/>
      <c r="F121" s="455"/>
      <c r="G121" s="455"/>
      <c r="H121" s="455"/>
      <c r="I121" s="455"/>
      <c r="J121" s="455"/>
      <c r="K121" s="455"/>
      <c r="L121" s="455"/>
      <c r="M121" s="455"/>
      <c r="N121" s="456"/>
      <c r="O121" s="7"/>
      <c r="P121" s="8"/>
      <c r="Q121" s="193"/>
      <c r="R121" s="388">
        <f>IF($Q$7="Art. 25 AGVV",IFERROR(VLOOKUP(Q121,Data!A$1:B$4,2,0),0),50%)</f>
        <v>0</v>
      </c>
      <c r="S121" s="200">
        <f t="shared" si="10"/>
        <v>0</v>
      </c>
      <c r="T121" s="202">
        <f t="shared" si="12"/>
        <v>0</v>
      </c>
      <c r="U121" s="199">
        <f t="shared" si="13"/>
        <v>0</v>
      </c>
      <c r="V121" s="199"/>
      <c r="W121" s="211"/>
      <c r="X121" s="211"/>
      <c r="Y121" s="211"/>
    </row>
    <row r="122" spans="1:25" outlineLevel="1" x14ac:dyDescent="0.35">
      <c r="A122" s="224">
        <v>45</v>
      </c>
      <c r="B122" s="18"/>
      <c r="C122" s="175" t="str">
        <f>IFERROR(VLOOKUP(B122,Deelnemersoverzicht!B$5:E$56,2,0),"")</f>
        <v/>
      </c>
      <c r="D122" s="176" t="str">
        <f>IFERROR(VLOOKUP(B122,Deelnemersoverzicht!B$5:E$56,4,0),"")</f>
        <v/>
      </c>
      <c r="E122" s="454"/>
      <c r="F122" s="455"/>
      <c r="G122" s="455"/>
      <c r="H122" s="455"/>
      <c r="I122" s="455"/>
      <c r="J122" s="455"/>
      <c r="K122" s="455"/>
      <c r="L122" s="455"/>
      <c r="M122" s="455"/>
      <c r="N122" s="456"/>
      <c r="O122" s="7"/>
      <c r="P122" s="8"/>
      <c r="Q122" s="193"/>
      <c r="R122" s="388">
        <f>IF($Q$7="Art. 25 AGVV",IFERROR(VLOOKUP(Q122,Data!A$1:B$4,2,0),0),50%)</f>
        <v>0</v>
      </c>
      <c r="S122" s="200">
        <f t="shared" si="10"/>
        <v>0</v>
      </c>
      <c r="T122" s="202">
        <f t="shared" si="12"/>
        <v>0</v>
      </c>
      <c r="U122" s="199">
        <f t="shared" si="13"/>
        <v>0</v>
      </c>
      <c r="V122" s="199"/>
      <c r="W122" s="211"/>
      <c r="X122" s="211"/>
      <c r="Y122" s="211"/>
    </row>
    <row r="123" spans="1:25" outlineLevel="1" x14ac:dyDescent="0.35">
      <c r="A123" s="224">
        <v>46</v>
      </c>
      <c r="B123" s="18"/>
      <c r="C123" s="175" t="str">
        <f>IFERROR(VLOOKUP(B123,Deelnemersoverzicht!B$5:E$56,2,0),"")</f>
        <v/>
      </c>
      <c r="D123" s="176" t="str">
        <f>IFERROR(VLOOKUP(B123,Deelnemersoverzicht!B$5:E$56,4,0),"")</f>
        <v/>
      </c>
      <c r="E123" s="454"/>
      <c r="F123" s="455"/>
      <c r="G123" s="455"/>
      <c r="H123" s="455"/>
      <c r="I123" s="455"/>
      <c r="J123" s="455"/>
      <c r="K123" s="455"/>
      <c r="L123" s="455"/>
      <c r="M123" s="455"/>
      <c r="N123" s="456"/>
      <c r="O123" s="7"/>
      <c r="P123" s="8"/>
      <c r="Q123" s="193"/>
      <c r="R123" s="388">
        <f>IF($Q$7="Art. 25 AGVV",IFERROR(VLOOKUP(Q123,Data!A$1:B$4,2,0),0),50%)</f>
        <v>0</v>
      </c>
      <c r="S123" s="200">
        <f t="shared" si="10"/>
        <v>0</v>
      </c>
      <c r="T123" s="202">
        <f t="shared" si="12"/>
        <v>0</v>
      </c>
      <c r="U123" s="199">
        <f t="shared" si="13"/>
        <v>0</v>
      </c>
      <c r="V123" s="199"/>
      <c r="W123" s="211"/>
      <c r="X123" s="211"/>
      <c r="Y123" s="211"/>
    </row>
    <row r="124" spans="1:25" outlineLevel="1" x14ac:dyDescent="0.35">
      <c r="A124" s="224">
        <v>47</v>
      </c>
      <c r="B124" s="18"/>
      <c r="C124" s="175" t="str">
        <f>IFERROR(VLOOKUP(B124,Deelnemersoverzicht!B$5:E$56,2,0),"")</f>
        <v/>
      </c>
      <c r="D124" s="176" t="str">
        <f>IFERROR(VLOOKUP(B124,Deelnemersoverzicht!B$5:E$56,4,0),"")</f>
        <v/>
      </c>
      <c r="E124" s="454"/>
      <c r="F124" s="455"/>
      <c r="G124" s="455"/>
      <c r="H124" s="455"/>
      <c r="I124" s="455"/>
      <c r="J124" s="455"/>
      <c r="K124" s="455"/>
      <c r="L124" s="455"/>
      <c r="M124" s="455"/>
      <c r="N124" s="456"/>
      <c r="O124" s="7"/>
      <c r="P124" s="8"/>
      <c r="Q124" s="193"/>
      <c r="R124" s="388">
        <f>IF($Q$7="Art. 25 AGVV",IFERROR(VLOOKUP(Q124,Data!A$1:B$4,2,0),0),50%)</f>
        <v>0</v>
      </c>
      <c r="S124" s="200">
        <f t="shared" si="10"/>
        <v>0</v>
      </c>
      <c r="T124" s="202">
        <f t="shared" si="12"/>
        <v>0</v>
      </c>
      <c r="U124" s="199">
        <f t="shared" si="13"/>
        <v>0</v>
      </c>
      <c r="V124" s="199"/>
      <c r="W124" s="211"/>
      <c r="X124" s="211"/>
      <c r="Y124" s="211"/>
    </row>
    <row r="125" spans="1:25" outlineLevel="1" x14ac:dyDescent="0.35">
      <c r="A125" s="224">
        <v>48</v>
      </c>
      <c r="B125" s="18"/>
      <c r="C125" s="175" t="str">
        <f>IFERROR(VLOOKUP(B125,Deelnemersoverzicht!B$5:E$56,2,0),"")</f>
        <v/>
      </c>
      <c r="D125" s="176" t="str">
        <f>IFERROR(VLOOKUP(B125,Deelnemersoverzicht!B$5:E$56,4,0),"")</f>
        <v/>
      </c>
      <c r="E125" s="454"/>
      <c r="F125" s="455"/>
      <c r="G125" s="455"/>
      <c r="H125" s="455"/>
      <c r="I125" s="455"/>
      <c r="J125" s="455"/>
      <c r="K125" s="455"/>
      <c r="L125" s="455"/>
      <c r="M125" s="455"/>
      <c r="N125" s="456"/>
      <c r="O125" s="7"/>
      <c r="P125" s="8"/>
      <c r="Q125" s="193"/>
      <c r="R125" s="388">
        <f>IF($Q$7="Art. 25 AGVV",IFERROR(VLOOKUP(Q125,Data!A$1:B$4,2,0),0),50%)</f>
        <v>0</v>
      </c>
      <c r="S125" s="200">
        <f t="shared" si="10"/>
        <v>0</v>
      </c>
      <c r="T125" s="202">
        <f t="shared" si="12"/>
        <v>0</v>
      </c>
      <c r="U125" s="199">
        <f t="shared" si="13"/>
        <v>0</v>
      </c>
      <c r="V125" s="199"/>
      <c r="W125" s="211"/>
      <c r="X125" s="211"/>
      <c r="Y125" s="211"/>
    </row>
    <row r="126" spans="1:25" outlineLevel="1" x14ac:dyDescent="0.35">
      <c r="A126" s="224">
        <v>49</v>
      </c>
      <c r="B126" s="18"/>
      <c r="C126" s="175" t="str">
        <f>IFERROR(VLOOKUP(B126,Deelnemersoverzicht!B$5:E$56,2,0),"")</f>
        <v/>
      </c>
      <c r="D126" s="176" t="str">
        <f>IFERROR(VLOOKUP(B126,Deelnemersoverzicht!B$5:E$56,4,0),"")</f>
        <v/>
      </c>
      <c r="E126" s="454"/>
      <c r="F126" s="455"/>
      <c r="G126" s="455"/>
      <c r="H126" s="455"/>
      <c r="I126" s="455"/>
      <c r="J126" s="455"/>
      <c r="K126" s="455"/>
      <c r="L126" s="455"/>
      <c r="M126" s="455"/>
      <c r="N126" s="456"/>
      <c r="O126" s="7"/>
      <c r="P126" s="8"/>
      <c r="Q126" s="193"/>
      <c r="R126" s="388">
        <f>IF($Q$7="Art. 25 AGVV",IFERROR(VLOOKUP(Q126,Data!A$1:B$4,2,0),0),50%)</f>
        <v>0</v>
      </c>
      <c r="S126" s="200">
        <f t="shared" si="10"/>
        <v>0</v>
      </c>
      <c r="T126" s="202">
        <f t="shared" si="12"/>
        <v>0</v>
      </c>
      <c r="U126" s="199">
        <f t="shared" si="13"/>
        <v>0</v>
      </c>
      <c r="V126" s="199"/>
      <c r="W126" s="211"/>
      <c r="X126" s="211"/>
      <c r="Y126" s="211"/>
    </row>
    <row r="127" spans="1:25" ht="15" thickBot="1" x14ac:dyDescent="0.4">
      <c r="A127" s="225">
        <v>50</v>
      </c>
      <c r="B127" s="19"/>
      <c r="C127" s="175" t="str">
        <f>IFERROR(VLOOKUP(B127,Deelnemersoverzicht!B$5:E$56,2,0),"")</f>
        <v/>
      </c>
      <c r="D127" s="176" t="str">
        <f>IFERROR(VLOOKUP(B127,Deelnemersoverzicht!B$5:E$56,4,0),"")</f>
        <v/>
      </c>
      <c r="E127" s="457"/>
      <c r="F127" s="458"/>
      <c r="G127" s="458"/>
      <c r="H127" s="458"/>
      <c r="I127" s="458"/>
      <c r="J127" s="458"/>
      <c r="K127" s="458"/>
      <c r="L127" s="458"/>
      <c r="M127" s="458"/>
      <c r="N127" s="459"/>
      <c r="O127" s="26"/>
      <c r="P127" s="27"/>
      <c r="Q127" s="193"/>
      <c r="R127" s="388">
        <f>IF($Q$7="Art. 25 AGVV",IFERROR(VLOOKUP(Q127,Data!A$1:B$4,2,0),0),50%)</f>
        <v>0</v>
      </c>
      <c r="S127" s="200">
        <f t="shared" si="10"/>
        <v>0</v>
      </c>
      <c r="T127" s="202">
        <f t="shared" si="12"/>
        <v>0</v>
      </c>
      <c r="U127" s="199">
        <f t="shared" si="11"/>
        <v>0</v>
      </c>
      <c r="V127" s="199"/>
      <c r="W127" s="211"/>
      <c r="X127" s="211"/>
      <c r="Y127" s="211"/>
    </row>
    <row r="128" spans="1:25" ht="15" thickBot="1" x14ac:dyDescent="0.4">
      <c r="A128" s="226"/>
      <c r="B128" s="227" t="s">
        <v>10</v>
      </c>
      <c r="C128" s="235"/>
      <c r="D128" s="236"/>
      <c r="E128" s="579"/>
      <c r="F128" s="580"/>
      <c r="G128" s="580"/>
      <c r="H128" s="580"/>
      <c r="I128" s="580"/>
      <c r="J128" s="580"/>
      <c r="K128" s="580"/>
      <c r="L128" s="580"/>
      <c r="M128" s="580"/>
      <c r="N128" s="581"/>
      <c r="O128" s="227"/>
      <c r="P128" s="230"/>
      <c r="Q128" s="230"/>
      <c r="R128" s="230"/>
      <c r="S128" s="204">
        <f>SUM(S78:S127)</f>
        <v>0</v>
      </c>
      <c r="T128" s="206">
        <f>SUM(T78:T127)</f>
        <v>0</v>
      </c>
      <c r="U128" s="210"/>
      <c r="V128" s="210"/>
      <c r="W128" s="211"/>
      <c r="X128" s="211"/>
      <c r="Y128" s="211"/>
    </row>
    <row r="129" spans="1:26" x14ac:dyDescent="0.35">
      <c r="A129" s="237"/>
      <c r="B129" s="237"/>
      <c r="C129" s="238"/>
      <c r="D129" s="239"/>
      <c r="F129" s="237"/>
      <c r="G129" s="237"/>
      <c r="H129" s="210"/>
      <c r="I129" s="210"/>
      <c r="J129" s="210"/>
      <c r="K129" s="210"/>
      <c r="L129" s="210"/>
      <c r="M129" s="210"/>
      <c r="N129" s="210"/>
      <c r="O129" s="210"/>
      <c r="P129" s="210"/>
      <c r="Q129" s="210"/>
      <c r="R129" s="210"/>
      <c r="S129" s="210"/>
      <c r="T129" s="210"/>
      <c r="U129" s="210"/>
      <c r="V129" s="210"/>
      <c r="W129" s="210"/>
      <c r="X129" s="211"/>
      <c r="Y129" s="211"/>
      <c r="Z129" s="211"/>
    </row>
    <row r="130" spans="1:26" ht="12.75" customHeight="1" x14ac:dyDescent="0.35">
      <c r="A130" s="210"/>
      <c r="B130" s="210"/>
      <c r="C130" s="210"/>
      <c r="D130" s="210"/>
      <c r="E130" s="210"/>
      <c r="F130" s="210"/>
      <c r="G130" s="210"/>
      <c r="H130" s="210"/>
      <c r="I130" s="210"/>
      <c r="J130" s="210"/>
      <c r="K130" s="210"/>
      <c r="L130" s="210"/>
      <c r="M130" s="210"/>
      <c r="N130" s="210"/>
      <c r="O130" s="210"/>
      <c r="P130" s="210"/>
      <c r="Q130" s="210"/>
      <c r="R130" s="210"/>
      <c r="S130" s="210"/>
      <c r="T130" s="210"/>
      <c r="U130" s="210"/>
      <c r="V130" s="210"/>
      <c r="W130" s="210"/>
      <c r="X130" s="211"/>
      <c r="Y130" s="211"/>
      <c r="Z130" s="211"/>
    </row>
    <row r="131" spans="1:26" x14ac:dyDescent="0.35">
      <c r="A131" s="240" t="s">
        <v>48</v>
      </c>
      <c r="B131" s="218"/>
      <c r="C131" s="210"/>
      <c r="D131" s="210"/>
      <c r="E131" s="210"/>
      <c r="F131" s="210"/>
      <c r="G131" s="210"/>
      <c r="H131" s="210"/>
      <c r="I131" s="210"/>
      <c r="J131" s="210"/>
      <c r="K131" s="210"/>
      <c r="L131" s="210"/>
      <c r="M131" s="210"/>
      <c r="N131" s="210"/>
      <c r="O131" s="210"/>
      <c r="P131" s="210"/>
      <c r="Q131" s="210"/>
      <c r="R131" s="210"/>
      <c r="S131" s="210"/>
      <c r="T131" s="210"/>
      <c r="U131" s="210"/>
      <c r="V131" s="210"/>
      <c r="W131" s="210"/>
      <c r="X131" s="211"/>
      <c r="Y131" s="211"/>
      <c r="Z131" s="211"/>
    </row>
    <row r="132" spans="1:26" ht="6" customHeight="1" thickBot="1" x14ac:dyDescent="0.4">
      <c r="A132" s="218"/>
      <c r="B132" s="218"/>
      <c r="C132" s="210"/>
      <c r="D132" s="210"/>
      <c r="E132" s="210"/>
      <c r="F132" s="210"/>
      <c r="G132" s="210"/>
      <c r="H132" s="210"/>
      <c r="I132" s="210"/>
      <c r="J132" s="210"/>
      <c r="K132" s="210"/>
      <c r="L132" s="210"/>
      <c r="M132" s="210"/>
      <c r="N132" s="210"/>
      <c r="O132" s="210"/>
      <c r="P132" s="210"/>
      <c r="Q132" s="210"/>
      <c r="R132" s="210"/>
      <c r="S132" s="210"/>
      <c r="T132" s="210"/>
      <c r="U132" s="210"/>
      <c r="V132" s="210"/>
      <c r="W132" s="210"/>
      <c r="X132" s="211"/>
      <c r="Y132" s="211"/>
      <c r="Z132" s="211"/>
    </row>
    <row r="133" spans="1:26" ht="15" customHeight="1" x14ac:dyDescent="0.35">
      <c r="A133" s="606" t="s">
        <v>3</v>
      </c>
      <c r="B133" s="493" t="s">
        <v>64</v>
      </c>
      <c r="C133" s="493" t="s">
        <v>69</v>
      </c>
      <c r="D133" s="495" t="s">
        <v>70</v>
      </c>
      <c r="E133" s="499" t="s">
        <v>9</v>
      </c>
      <c r="F133" s="500"/>
      <c r="G133" s="500"/>
      <c r="H133" s="500"/>
      <c r="I133" s="500"/>
      <c r="J133" s="500"/>
      <c r="K133" s="500"/>
      <c r="L133" s="500"/>
      <c r="M133" s="500"/>
      <c r="N133" s="500"/>
      <c r="O133" s="501"/>
      <c r="P133" s="525" t="s">
        <v>73</v>
      </c>
      <c r="Q133" s="495" t="s">
        <v>331</v>
      </c>
      <c r="R133" s="495" t="s">
        <v>310</v>
      </c>
      <c r="S133" s="517" t="s">
        <v>72</v>
      </c>
      <c r="T133" s="507" t="s">
        <v>67</v>
      </c>
      <c r="U133" s="210"/>
      <c r="V133" s="210"/>
      <c r="W133" s="211"/>
      <c r="X133" s="211"/>
      <c r="Y133" s="211"/>
    </row>
    <row r="134" spans="1:26" ht="15" thickBot="1" x14ac:dyDescent="0.4">
      <c r="A134" s="607"/>
      <c r="B134" s="494"/>
      <c r="C134" s="494"/>
      <c r="D134" s="496"/>
      <c r="E134" s="502"/>
      <c r="F134" s="503"/>
      <c r="G134" s="503"/>
      <c r="H134" s="503"/>
      <c r="I134" s="503"/>
      <c r="J134" s="503"/>
      <c r="K134" s="503"/>
      <c r="L134" s="503"/>
      <c r="M134" s="503"/>
      <c r="N134" s="503"/>
      <c r="O134" s="504"/>
      <c r="P134" s="527"/>
      <c r="Q134" s="520"/>
      <c r="R134" s="520"/>
      <c r="S134" s="518"/>
      <c r="T134" s="508"/>
      <c r="U134" s="210"/>
      <c r="V134" s="210"/>
      <c r="W134" s="211"/>
      <c r="X134" s="211"/>
      <c r="Y134" s="211"/>
    </row>
    <row r="135" spans="1:26" x14ac:dyDescent="0.35">
      <c r="A135" s="241">
        <v>1</v>
      </c>
      <c r="B135" s="28">
        <v>1</v>
      </c>
      <c r="C135" s="175" t="str">
        <f>IFERROR(VLOOKUP(B135,Deelnemersoverzicht!B$5:E$56,2,0),"")</f>
        <v/>
      </c>
      <c r="D135" s="176" t="str">
        <f>IFERROR(VLOOKUP(B135,Deelnemersoverzicht!B$5:E$56,4,0),"")</f>
        <v/>
      </c>
      <c r="E135" s="460"/>
      <c r="F135" s="461"/>
      <c r="G135" s="461"/>
      <c r="H135" s="461"/>
      <c r="I135" s="461"/>
      <c r="J135" s="461"/>
      <c r="K135" s="461"/>
      <c r="L135" s="461"/>
      <c r="M135" s="461"/>
      <c r="N135" s="461"/>
      <c r="O135" s="462"/>
      <c r="P135" s="50"/>
      <c r="Q135" s="193"/>
      <c r="R135" s="388">
        <f>IF($Q$7="Art. 25 AGVV",IFERROR(VLOOKUP(Q135,Data!A$1:B$4,2,0),0),50%)</f>
        <v>0</v>
      </c>
      <c r="S135" s="200">
        <f>+P135*R135</f>
        <v>0</v>
      </c>
      <c r="T135" s="202">
        <f>IF(R135=50%,+P135*(D135+R135),P135)</f>
        <v>0</v>
      </c>
      <c r="U135" s="210"/>
      <c r="V135" s="210"/>
      <c r="W135" s="211"/>
      <c r="X135" s="211"/>
      <c r="Y135" s="211"/>
    </row>
    <row r="136" spans="1:26" x14ac:dyDescent="0.35">
      <c r="A136" s="241">
        <v>2</v>
      </c>
      <c r="B136" s="18">
        <v>2</v>
      </c>
      <c r="C136" s="175" t="str">
        <f>IFERROR(VLOOKUP(B136,Deelnemersoverzicht!B$5:E$56,2,0),"")</f>
        <v/>
      </c>
      <c r="D136" s="176" t="str">
        <f>IFERROR(VLOOKUP(B136,Deelnemersoverzicht!B$5:E$56,4,0),"")</f>
        <v/>
      </c>
      <c r="E136" s="454"/>
      <c r="F136" s="455"/>
      <c r="G136" s="455"/>
      <c r="H136" s="455"/>
      <c r="I136" s="455"/>
      <c r="J136" s="455"/>
      <c r="K136" s="455"/>
      <c r="L136" s="455"/>
      <c r="M136" s="455"/>
      <c r="N136" s="455"/>
      <c r="O136" s="456"/>
      <c r="P136" s="51"/>
      <c r="Q136" s="193"/>
      <c r="R136" s="388">
        <f>IF($Q$7="Art. 25 AGVV",IFERROR(VLOOKUP(Q136,Data!A$1:B$4,2,0),0),50%)</f>
        <v>0</v>
      </c>
      <c r="S136" s="200">
        <f t="shared" ref="S136:S184" si="14">+P136*R136</f>
        <v>0</v>
      </c>
      <c r="T136" s="202">
        <f t="shared" ref="T136:T184" si="15">IF(R136=50%,+P136*(D136+R136),P136)</f>
        <v>0</v>
      </c>
      <c r="U136" s="210"/>
      <c r="V136" s="210"/>
      <c r="W136" s="211"/>
      <c r="X136" s="211"/>
      <c r="Y136" s="211"/>
    </row>
    <row r="137" spans="1:26" x14ac:dyDescent="0.35">
      <c r="A137" s="241">
        <v>3</v>
      </c>
      <c r="B137" s="18"/>
      <c r="C137" s="175" t="str">
        <f>IFERROR(VLOOKUP(B137,Deelnemersoverzicht!B$5:E$56,2,0),"")</f>
        <v/>
      </c>
      <c r="D137" s="176" t="str">
        <f>IFERROR(VLOOKUP(B137,Deelnemersoverzicht!B$5:E$56,4,0),"")</f>
        <v/>
      </c>
      <c r="E137" s="454"/>
      <c r="F137" s="455"/>
      <c r="G137" s="455"/>
      <c r="H137" s="455"/>
      <c r="I137" s="455"/>
      <c r="J137" s="455"/>
      <c r="K137" s="455"/>
      <c r="L137" s="455"/>
      <c r="M137" s="455"/>
      <c r="N137" s="455"/>
      <c r="O137" s="456"/>
      <c r="P137" s="51"/>
      <c r="Q137" s="193"/>
      <c r="R137" s="388">
        <f>IF($Q$7="Art. 25 AGVV",IFERROR(VLOOKUP(Q137,Data!A$1:B$4,2,0),0),50%)</f>
        <v>0</v>
      </c>
      <c r="S137" s="200">
        <f t="shared" si="14"/>
        <v>0</v>
      </c>
      <c r="T137" s="202">
        <f t="shared" si="15"/>
        <v>0</v>
      </c>
      <c r="U137" s="210"/>
      <c r="V137" s="210"/>
      <c r="W137" s="211"/>
      <c r="X137" s="211"/>
      <c r="Y137" s="211"/>
    </row>
    <row r="138" spans="1:26" x14ac:dyDescent="0.35">
      <c r="A138" s="241">
        <v>4</v>
      </c>
      <c r="B138" s="18"/>
      <c r="C138" s="175" t="str">
        <f>IFERROR(VLOOKUP(B138,Deelnemersoverzicht!B$5:E$56,2,0),"")</f>
        <v/>
      </c>
      <c r="D138" s="176" t="str">
        <f>IFERROR(VLOOKUP(B138,Deelnemersoverzicht!B$5:E$56,4,0),"")</f>
        <v/>
      </c>
      <c r="E138" s="454"/>
      <c r="F138" s="455"/>
      <c r="G138" s="455"/>
      <c r="H138" s="455"/>
      <c r="I138" s="455"/>
      <c r="J138" s="455"/>
      <c r="K138" s="455"/>
      <c r="L138" s="455"/>
      <c r="M138" s="455"/>
      <c r="N138" s="455"/>
      <c r="O138" s="456"/>
      <c r="P138" s="51"/>
      <c r="Q138" s="193"/>
      <c r="R138" s="388">
        <f>IF($Q$7="Art. 25 AGVV",IFERROR(VLOOKUP(Q138,Data!A$1:B$4,2,0),0),50%)</f>
        <v>0</v>
      </c>
      <c r="S138" s="200">
        <f t="shared" si="14"/>
        <v>0</v>
      </c>
      <c r="T138" s="202">
        <f t="shared" si="15"/>
        <v>0</v>
      </c>
      <c r="U138" s="210"/>
      <c r="V138" s="210"/>
      <c r="W138" s="211"/>
      <c r="X138" s="211"/>
      <c r="Y138" s="211"/>
    </row>
    <row r="139" spans="1:26" x14ac:dyDescent="0.35">
      <c r="A139" s="241">
        <v>5</v>
      </c>
      <c r="B139" s="18"/>
      <c r="C139" s="175" t="str">
        <f>IFERROR(VLOOKUP(B139,Deelnemersoverzicht!B$5:E$56,2,0),"")</f>
        <v/>
      </c>
      <c r="D139" s="176" t="str">
        <f>IFERROR(VLOOKUP(B139,Deelnemersoverzicht!B$5:E$56,4,0),"")</f>
        <v/>
      </c>
      <c r="E139" s="454"/>
      <c r="F139" s="455"/>
      <c r="G139" s="455"/>
      <c r="H139" s="455"/>
      <c r="I139" s="455"/>
      <c r="J139" s="455"/>
      <c r="K139" s="455"/>
      <c r="L139" s="455"/>
      <c r="M139" s="455"/>
      <c r="N139" s="455"/>
      <c r="O139" s="456"/>
      <c r="P139" s="51"/>
      <c r="Q139" s="193"/>
      <c r="R139" s="388">
        <f>IF($Q$7="Art. 25 AGVV",IFERROR(VLOOKUP(Q139,Data!A$1:B$4,2,0),0),50%)</f>
        <v>0</v>
      </c>
      <c r="S139" s="200">
        <f t="shared" si="14"/>
        <v>0</v>
      </c>
      <c r="T139" s="202">
        <f t="shared" si="15"/>
        <v>0</v>
      </c>
      <c r="U139" s="210"/>
      <c r="V139" s="210"/>
      <c r="W139" s="211"/>
      <c r="X139" s="211"/>
      <c r="Y139" s="211"/>
    </row>
    <row r="140" spans="1:26" x14ac:dyDescent="0.35">
      <c r="A140" s="241">
        <v>6</v>
      </c>
      <c r="B140" s="18"/>
      <c r="C140" s="175" t="str">
        <f>IFERROR(VLOOKUP(B140,Deelnemersoverzicht!B$5:E$56,2,0),"")</f>
        <v/>
      </c>
      <c r="D140" s="176" t="str">
        <f>IFERROR(VLOOKUP(B140,Deelnemersoverzicht!B$5:E$56,4,0),"")</f>
        <v/>
      </c>
      <c r="E140" s="454"/>
      <c r="F140" s="455"/>
      <c r="G140" s="455"/>
      <c r="H140" s="455"/>
      <c r="I140" s="455"/>
      <c r="J140" s="455"/>
      <c r="K140" s="455"/>
      <c r="L140" s="455"/>
      <c r="M140" s="455"/>
      <c r="N140" s="455"/>
      <c r="O140" s="456"/>
      <c r="P140" s="51"/>
      <c r="Q140" s="193"/>
      <c r="R140" s="388">
        <f>IF($Q$7="Art. 25 AGVV",IFERROR(VLOOKUP(Q140,Data!A$1:B$4,2,0),0),50%)</f>
        <v>0</v>
      </c>
      <c r="S140" s="200">
        <f t="shared" si="14"/>
        <v>0</v>
      </c>
      <c r="T140" s="202">
        <f t="shared" si="15"/>
        <v>0</v>
      </c>
      <c r="U140" s="210"/>
      <c r="V140" s="210"/>
      <c r="W140" s="211"/>
      <c r="X140" s="211"/>
      <c r="Y140" s="211"/>
    </row>
    <row r="141" spans="1:26" x14ac:dyDescent="0.35">
      <c r="A141" s="241">
        <v>7</v>
      </c>
      <c r="B141" s="18"/>
      <c r="C141" s="175" t="str">
        <f>IFERROR(VLOOKUP(B141,Deelnemersoverzicht!B$5:E$56,2,0),"")</f>
        <v/>
      </c>
      <c r="D141" s="176" t="str">
        <f>IFERROR(VLOOKUP(B141,Deelnemersoverzicht!B$5:E$56,4,0),"")</f>
        <v/>
      </c>
      <c r="E141" s="454"/>
      <c r="F141" s="455"/>
      <c r="G141" s="455"/>
      <c r="H141" s="455"/>
      <c r="I141" s="455"/>
      <c r="J141" s="455"/>
      <c r="K141" s="455"/>
      <c r="L141" s="455"/>
      <c r="M141" s="455"/>
      <c r="N141" s="455"/>
      <c r="O141" s="456"/>
      <c r="P141" s="51"/>
      <c r="Q141" s="193"/>
      <c r="R141" s="388">
        <f>IF($Q$7="Art. 25 AGVV",IFERROR(VLOOKUP(Q141,Data!A$1:B$4,2,0),0),50%)</f>
        <v>0</v>
      </c>
      <c r="S141" s="200">
        <f t="shared" si="14"/>
        <v>0</v>
      </c>
      <c r="T141" s="202">
        <f t="shared" si="15"/>
        <v>0</v>
      </c>
      <c r="U141" s="210"/>
      <c r="V141" s="210"/>
      <c r="W141" s="211"/>
      <c r="X141" s="211"/>
      <c r="Y141" s="211"/>
    </row>
    <row r="142" spans="1:26" x14ac:dyDescent="0.35">
      <c r="A142" s="241">
        <v>8</v>
      </c>
      <c r="B142" s="18"/>
      <c r="C142" s="175" t="str">
        <f>IFERROR(VLOOKUP(B142,Deelnemersoverzicht!B$5:E$56,2,0),"")</f>
        <v/>
      </c>
      <c r="D142" s="176" t="str">
        <f>IFERROR(VLOOKUP(B142,Deelnemersoverzicht!B$5:E$56,4,0),"")</f>
        <v/>
      </c>
      <c r="E142" s="454"/>
      <c r="F142" s="455"/>
      <c r="G142" s="455"/>
      <c r="H142" s="455"/>
      <c r="I142" s="455"/>
      <c r="J142" s="455"/>
      <c r="K142" s="455"/>
      <c r="L142" s="455"/>
      <c r="M142" s="455"/>
      <c r="N142" s="455"/>
      <c r="O142" s="456"/>
      <c r="P142" s="51"/>
      <c r="Q142" s="193"/>
      <c r="R142" s="388">
        <f>IF($Q$7="Art. 25 AGVV",IFERROR(VLOOKUP(Q142,Data!A$1:B$4,2,0),0),50%)</f>
        <v>0</v>
      </c>
      <c r="S142" s="200">
        <f t="shared" si="14"/>
        <v>0</v>
      </c>
      <c r="T142" s="202">
        <f t="shared" si="15"/>
        <v>0</v>
      </c>
      <c r="U142" s="210"/>
      <c r="V142" s="210"/>
      <c r="W142" s="211"/>
      <c r="X142" s="211"/>
      <c r="Y142" s="211"/>
    </row>
    <row r="143" spans="1:26" x14ac:dyDescent="0.35">
      <c r="A143" s="241">
        <v>9</v>
      </c>
      <c r="B143" s="18"/>
      <c r="C143" s="175" t="str">
        <f>IFERROR(VLOOKUP(B143,Deelnemersoverzicht!B$5:E$56,2,0),"")</f>
        <v/>
      </c>
      <c r="D143" s="176" t="str">
        <f>IFERROR(VLOOKUP(B143,Deelnemersoverzicht!B$5:E$56,4,0),"")</f>
        <v/>
      </c>
      <c r="E143" s="454"/>
      <c r="F143" s="455"/>
      <c r="G143" s="455"/>
      <c r="H143" s="455"/>
      <c r="I143" s="455"/>
      <c r="J143" s="455"/>
      <c r="K143" s="455"/>
      <c r="L143" s="455"/>
      <c r="M143" s="455"/>
      <c r="N143" s="455"/>
      <c r="O143" s="456"/>
      <c r="P143" s="51"/>
      <c r="Q143" s="193"/>
      <c r="R143" s="388">
        <f>IF($Q$7="Art. 25 AGVV",IFERROR(VLOOKUP(Q143,Data!A$1:B$4,2,0),0),50%)</f>
        <v>0</v>
      </c>
      <c r="S143" s="200">
        <f t="shared" si="14"/>
        <v>0</v>
      </c>
      <c r="T143" s="202">
        <f t="shared" si="15"/>
        <v>0</v>
      </c>
      <c r="U143" s="210"/>
      <c r="V143" s="210"/>
      <c r="W143" s="211"/>
      <c r="X143" s="211"/>
      <c r="Y143" s="211"/>
    </row>
    <row r="144" spans="1:26" x14ac:dyDescent="0.35">
      <c r="A144" s="241">
        <v>10</v>
      </c>
      <c r="B144" s="18"/>
      <c r="C144" s="175" t="str">
        <f>IFERROR(VLOOKUP(B144,Deelnemersoverzicht!B$5:E$56,2,0),"")</f>
        <v/>
      </c>
      <c r="D144" s="176" t="str">
        <f>IFERROR(VLOOKUP(B144,Deelnemersoverzicht!B$5:E$56,4,0),"")</f>
        <v/>
      </c>
      <c r="E144" s="454"/>
      <c r="F144" s="455"/>
      <c r="G144" s="455"/>
      <c r="H144" s="455"/>
      <c r="I144" s="455"/>
      <c r="J144" s="455"/>
      <c r="K144" s="455"/>
      <c r="L144" s="455"/>
      <c r="M144" s="455"/>
      <c r="N144" s="455"/>
      <c r="O144" s="456"/>
      <c r="P144" s="51"/>
      <c r="Q144" s="193"/>
      <c r="R144" s="388">
        <f>IF($Q$7="Art. 25 AGVV",IFERROR(VLOOKUP(Q144,Data!A$1:B$4,2,0),0),50%)</f>
        <v>0</v>
      </c>
      <c r="S144" s="200">
        <f t="shared" si="14"/>
        <v>0</v>
      </c>
      <c r="T144" s="202">
        <f t="shared" si="15"/>
        <v>0</v>
      </c>
      <c r="U144" s="210"/>
      <c r="V144" s="210"/>
      <c r="W144" s="211"/>
      <c r="X144" s="211"/>
      <c r="Y144" s="211"/>
    </row>
    <row r="145" spans="1:25" x14ac:dyDescent="0.35">
      <c r="A145" s="241">
        <v>11</v>
      </c>
      <c r="B145" s="18"/>
      <c r="C145" s="175" t="str">
        <f>IFERROR(VLOOKUP(B145,Deelnemersoverzicht!B$5:E$56,2,0),"")</f>
        <v/>
      </c>
      <c r="D145" s="176" t="str">
        <f>IFERROR(VLOOKUP(B145,Deelnemersoverzicht!B$5:E$56,4,0),"")</f>
        <v/>
      </c>
      <c r="E145" s="454"/>
      <c r="F145" s="455"/>
      <c r="G145" s="455"/>
      <c r="H145" s="455"/>
      <c r="I145" s="455"/>
      <c r="J145" s="455"/>
      <c r="K145" s="455"/>
      <c r="L145" s="455"/>
      <c r="M145" s="455"/>
      <c r="N145" s="455"/>
      <c r="O145" s="456"/>
      <c r="P145" s="51"/>
      <c r="Q145" s="193"/>
      <c r="R145" s="388">
        <f>IF($Q$7="Art. 25 AGVV",IFERROR(VLOOKUP(Q145,Data!A$1:B$4,2,0),0),50%)</f>
        <v>0</v>
      </c>
      <c r="S145" s="200">
        <f t="shared" si="14"/>
        <v>0</v>
      </c>
      <c r="T145" s="202">
        <f t="shared" si="15"/>
        <v>0</v>
      </c>
      <c r="U145" s="210"/>
      <c r="V145" s="210"/>
      <c r="W145" s="211"/>
      <c r="X145" s="211"/>
      <c r="Y145" s="211"/>
    </row>
    <row r="146" spans="1:25" x14ac:dyDescent="0.35">
      <c r="A146" s="241">
        <v>12</v>
      </c>
      <c r="B146" s="18"/>
      <c r="C146" s="175" t="str">
        <f>IFERROR(VLOOKUP(B146,Deelnemersoverzicht!B$5:E$56,2,0),"")</f>
        <v/>
      </c>
      <c r="D146" s="176" t="str">
        <f>IFERROR(VLOOKUP(B146,Deelnemersoverzicht!B$5:E$56,4,0),"")</f>
        <v/>
      </c>
      <c r="E146" s="454"/>
      <c r="F146" s="455"/>
      <c r="G146" s="455"/>
      <c r="H146" s="455"/>
      <c r="I146" s="455"/>
      <c r="J146" s="455"/>
      <c r="K146" s="455"/>
      <c r="L146" s="455"/>
      <c r="M146" s="455"/>
      <c r="N146" s="455"/>
      <c r="O146" s="456"/>
      <c r="P146" s="51"/>
      <c r="Q146" s="193"/>
      <c r="R146" s="388">
        <f>IF($Q$7="Art. 25 AGVV",IFERROR(VLOOKUP(Q146,Data!A$1:B$4,2,0),0),50%)</f>
        <v>0</v>
      </c>
      <c r="S146" s="200">
        <f t="shared" si="14"/>
        <v>0</v>
      </c>
      <c r="T146" s="202">
        <f t="shared" si="15"/>
        <v>0</v>
      </c>
      <c r="U146" s="210"/>
      <c r="V146" s="210"/>
      <c r="W146" s="211"/>
      <c r="X146" s="211"/>
      <c r="Y146" s="211"/>
    </row>
    <row r="147" spans="1:25" x14ac:dyDescent="0.35">
      <c r="A147" s="241">
        <v>13</v>
      </c>
      <c r="B147" s="18"/>
      <c r="C147" s="175" t="str">
        <f>IFERROR(VLOOKUP(B147,Deelnemersoverzicht!B$5:E$56,2,0),"")</f>
        <v/>
      </c>
      <c r="D147" s="176" t="str">
        <f>IFERROR(VLOOKUP(B147,Deelnemersoverzicht!B$5:E$56,4,0),"")</f>
        <v/>
      </c>
      <c r="E147" s="454"/>
      <c r="F147" s="455"/>
      <c r="G147" s="455"/>
      <c r="H147" s="455"/>
      <c r="I147" s="455"/>
      <c r="J147" s="455"/>
      <c r="K147" s="455"/>
      <c r="L147" s="455"/>
      <c r="M147" s="455"/>
      <c r="N147" s="455"/>
      <c r="O147" s="456"/>
      <c r="P147" s="51"/>
      <c r="Q147" s="193"/>
      <c r="R147" s="388">
        <f>IF($Q$7="Art. 25 AGVV",IFERROR(VLOOKUP(Q147,Data!A$1:B$4,2,0),0),50%)</f>
        <v>0</v>
      </c>
      <c r="S147" s="200">
        <f t="shared" si="14"/>
        <v>0</v>
      </c>
      <c r="T147" s="202">
        <f t="shared" si="15"/>
        <v>0</v>
      </c>
      <c r="U147" s="210"/>
      <c r="V147" s="210"/>
      <c r="W147" s="211"/>
      <c r="X147" s="211"/>
      <c r="Y147" s="211"/>
    </row>
    <row r="148" spans="1:25" x14ac:dyDescent="0.35">
      <c r="A148" s="241">
        <v>14</v>
      </c>
      <c r="B148" s="18"/>
      <c r="C148" s="175" t="str">
        <f>IFERROR(VLOOKUP(B148,Deelnemersoverzicht!B$5:E$56,2,0),"")</f>
        <v/>
      </c>
      <c r="D148" s="176" t="str">
        <f>IFERROR(VLOOKUP(B148,Deelnemersoverzicht!B$5:E$56,4,0),"")</f>
        <v/>
      </c>
      <c r="E148" s="454"/>
      <c r="F148" s="455"/>
      <c r="G148" s="455"/>
      <c r="H148" s="455"/>
      <c r="I148" s="455"/>
      <c r="J148" s="455"/>
      <c r="K148" s="455"/>
      <c r="L148" s="455"/>
      <c r="M148" s="455"/>
      <c r="N148" s="455"/>
      <c r="O148" s="456"/>
      <c r="P148" s="52"/>
      <c r="Q148" s="193"/>
      <c r="R148" s="388">
        <f>IF($Q$7="Art. 25 AGVV",IFERROR(VLOOKUP(Q148,Data!A$1:B$4,2,0),0),50%)</f>
        <v>0</v>
      </c>
      <c r="S148" s="200">
        <f t="shared" si="14"/>
        <v>0</v>
      </c>
      <c r="T148" s="202">
        <f t="shared" si="15"/>
        <v>0</v>
      </c>
      <c r="U148" s="210"/>
      <c r="V148" s="210"/>
      <c r="W148" s="211"/>
      <c r="X148" s="211"/>
      <c r="Y148" s="211"/>
    </row>
    <row r="149" spans="1:25" x14ac:dyDescent="0.35">
      <c r="A149" s="241">
        <v>15</v>
      </c>
      <c r="B149" s="18"/>
      <c r="C149" s="175" t="str">
        <f>IFERROR(VLOOKUP(B149,Deelnemersoverzicht!B$5:E$56,2,0),"")</f>
        <v/>
      </c>
      <c r="D149" s="176" t="str">
        <f>IFERROR(VLOOKUP(B149,Deelnemersoverzicht!B$5:E$56,4,0),"")</f>
        <v/>
      </c>
      <c r="E149" s="454"/>
      <c r="F149" s="455"/>
      <c r="G149" s="455"/>
      <c r="H149" s="455"/>
      <c r="I149" s="455"/>
      <c r="J149" s="455"/>
      <c r="K149" s="455"/>
      <c r="L149" s="455"/>
      <c r="M149" s="455"/>
      <c r="N149" s="455"/>
      <c r="O149" s="456"/>
      <c r="P149" s="51"/>
      <c r="Q149" s="193"/>
      <c r="R149" s="388">
        <f>IF($Q$7="Art. 25 AGVV",IFERROR(VLOOKUP(Q149,Data!A$1:B$4,2,0),0),50%)</f>
        <v>0</v>
      </c>
      <c r="S149" s="200">
        <f t="shared" si="14"/>
        <v>0</v>
      </c>
      <c r="T149" s="202">
        <f t="shared" si="15"/>
        <v>0</v>
      </c>
      <c r="U149" s="210"/>
      <c r="V149" s="210"/>
      <c r="W149" s="211"/>
      <c r="X149" s="211"/>
      <c r="Y149" s="211"/>
    </row>
    <row r="150" spans="1:25" x14ac:dyDescent="0.35">
      <c r="A150" s="241">
        <v>16</v>
      </c>
      <c r="B150" s="18"/>
      <c r="C150" s="175" t="str">
        <f>IFERROR(VLOOKUP(B150,Deelnemersoverzicht!B$5:E$56,2,0),"")</f>
        <v/>
      </c>
      <c r="D150" s="176" t="str">
        <f>IFERROR(VLOOKUP(B150,Deelnemersoverzicht!B$5:E$56,4,0),"")</f>
        <v/>
      </c>
      <c r="E150" s="454"/>
      <c r="F150" s="455"/>
      <c r="G150" s="455"/>
      <c r="H150" s="455"/>
      <c r="I150" s="455"/>
      <c r="J150" s="455"/>
      <c r="K150" s="455"/>
      <c r="L150" s="455"/>
      <c r="M150" s="455"/>
      <c r="N150" s="455"/>
      <c r="O150" s="456"/>
      <c r="P150" s="51"/>
      <c r="Q150" s="193"/>
      <c r="R150" s="388">
        <f>IF($Q$7="Art. 25 AGVV",IFERROR(VLOOKUP(Q150,Data!A$1:B$4,2,0),0),50%)</f>
        <v>0</v>
      </c>
      <c r="S150" s="200">
        <f t="shared" si="14"/>
        <v>0</v>
      </c>
      <c r="T150" s="202">
        <f t="shared" si="15"/>
        <v>0</v>
      </c>
      <c r="U150" s="210"/>
      <c r="V150" s="210"/>
      <c r="W150" s="211"/>
      <c r="X150" s="211"/>
      <c r="Y150" s="211"/>
    </row>
    <row r="151" spans="1:25" x14ac:dyDescent="0.35">
      <c r="A151" s="241">
        <v>17</v>
      </c>
      <c r="B151" s="18"/>
      <c r="C151" s="175" t="str">
        <f>IFERROR(VLOOKUP(B151,Deelnemersoverzicht!B$5:E$56,2,0),"")</f>
        <v/>
      </c>
      <c r="D151" s="176" t="str">
        <f>IFERROR(VLOOKUP(B151,Deelnemersoverzicht!B$5:E$56,4,0),"")</f>
        <v/>
      </c>
      <c r="E151" s="454"/>
      <c r="F151" s="455"/>
      <c r="G151" s="455"/>
      <c r="H151" s="455"/>
      <c r="I151" s="455"/>
      <c r="J151" s="455"/>
      <c r="K151" s="455"/>
      <c r="L151" s="455"/>
      <c r="M151" s="455"/>
      <c r="N151" s="455"/>
      <c r="O151" s="456"/>
      <c r="P151" s="51"/>
      <c r="Q151" s="193"/>
      <c r="R151" s="388">
        <f>IF($Q$7="Art. 25 AGVV",IFERROR(VLOOKUP(Q151,Data!A$1:B$4,2,0),0),50%)</f>
        <v>0</v>
      </c>
      <c r="S151" s="200">
        <f t="shared" si="14"/>
        <v>0</v>
      </c>
      <c r="T151" s="202">
        <f t="shared" si="15"/>
        <v>0</v>
      </c>
      <c r="U151" s="210"/>
      <c r="V151" s="210"/>
      <c r="W151" s="211"/>
      <c r="X151" s="211"/>
      <c r="Y151" s="211"/>
    </row>
    <row r="152" spans="1:25" x14ac:dyDescent="0.35">
      <c r="A152" s="241">
        <v>18</v>
      </c>
      <c r="B152" s="18"/>
      <c r="C152" s="175" t="str">
        <f>IFERROR(VLOOKUP(B152,Deelnemersoverzicht!B$5:E$56,2,0),"")</f>
        <v/>
      </c>
      <c r="D152" s="176" t="str">
        <f>IFERROR(VLOOKUP(B152,Deelnemersoverzicht!B$5:E$56,4,0),"")</f>
        <v/>
      </c>
      <c r="E152" s="454"/>
      <c r="F152" s="455"/>
      <c r="G152" s="455"/>
      <c r="H152" s="455"/>
      <c r="I152" s="455"/>
      <c r="J152" s="455"/>
      <c r="K152" s="455"/>
      <c r="L152" s="455"/>
      <c r="M152" s="455"/>
      <c r="N152" s="455"/>
      <c r="O152" s="456"/>
      <c r="P152" s="51"/>
      <c r="Q152" s="193"/>
      <c r="R152" s="388">
        <f>IF($Q$7="Art. 25 AGVV",IFERROR(VLOOKUP(Q152,Data!A$1:B$4,2,0),0),50%)</f>
        <v>0</v>
      </c>
      <c r="S152" s="200">
        <f t="shared" si="14"/>
        <v>0</v>
      </c>
      <c r="T152" s="202">
        <f t="shared" si="15"/>
        <v>0</v>
      </c>
      <c r="U152" s="210"/>
      <c r="V152" s="210"/>
      <c r="W152" s="211"/>
      <c r="X152" s="211"/>
      <c r="Y152" s="211"/>
    </row>
    <row r="153" spans="1:25" x14ac:dyDescent="0.35">
      <c r="A153" s="241">
        <v>19</v>
      </c>
      <c r="B153" s="18"/>
      <c r="C153" s="175" t="str">
        <f>IFERROR(VLOOKUP(B153,Deelnemersoverzicht!B$5:E$56,2,0),"")</f>
        <v/>
      </c>
      <c r="D153" s="176" t="str">
        <f>IFERROR(VLOOKUP(B153,Deelnemersoverzicht!B$5:E$56,4,0),"")</f>
        <v/>
      </c>
      <c r="E153" s="454"/>
      <c r="F153" s="455"/>
      <c r="G153" s="455"/>
      <c r="H153" s="455"/>
      <c r="I153" s="455"/>
      <c r="J153" s="455"/>
      <c r="K153" s="455"/>
      <c r="L153" s="455"/>
      <c r="M153" s="455"/>
      <c r="N153" s="455"/>
      <c r="O153" s="456"/>
      <c r="P153" s="51"/>
      <c r="Q153" s="193"/>
      <c r="R153" s="388">
        <f>IF($Q$7="Art. 25 AGVV",IFERROR(VLOOKUP(Q153,Data!A$1:B$4,2,0),0),50%)</f>
        <v>0</v>
      </c>
      <c r="S153" s="200">
        <f t="shared" si="14"/>
        <v>0</v>
      </c>
      <c r="T153" s="202">
        <f t="shared" si="15"/>
        <v>0</v>
      </c>
      <c r="U153" s="210"/>
      <c r="V153" s="210"/>
      <c r="W153" s="211"/>
      <c r="X153" s="211"/>
      <c r="Y153" s="211"/>
    </row>
    <row r="154" spans="1:25" outlineLevel="1" x14ac:dyDescent="0.35">
      <c r="A154" s="241">
        <v>20</v>
      </c>
      <c r="B154" s="18"/>
      <c r="C154" s="175" t="str">
        <f>IFERROR(VLOOKUP(B154,Deelnemersoverzicht!B$5:E$56,2,0),"")</f>
        <v/>
      </c>
      <c r="D154" s="176" t="str">
        <f>IFERROR(VLOOKUP(B154,Deelnemersoverzicht!B$5:E$56,4,0),"")</f>
        <v/>
      </c>
      <c r="E154" s="454"/>
      <c r="F154" s="455"/>
      <c r="G154" s="455"/>
      <c r="H154" s="455"/>
      <c r="I154" s="455"/>
      <c r="J154" s="455"/>
      <c r="K154" s="455"/>
      <c r="L154" s="455"/>
      <c r="M154" s="455"/>
      <c r="N154" s="455"/>
      <c r="O154" s="456"/>
      <c r="P154" s="51"/>
      <c r="Q154" s="193"/>
      <c r="R154" s="388">
        <f>IF($Q$7="Art. 25 AGVV",IFERROR(VLOOKUP(Q154,Data!A$1:B$4,2,0),0),50%)</f>
        <v>0</v>
      </c>
      <c r="S154" s="200">
        <f t="shared" si="14"/>
        <v>0</v>
      </c>
      <c r="T154" s="202">
        <f t="shared" si="15"/>
        <v>0</v>
      </c>
      <c r="U154" s="210"/>
      <c r="V154" s="210"/>
      <c r="W154" s="211"/>
      <c r="X154" s="211"/>
      <c r="Y154" s="211"/>
    </row>
    <row r="155" spans="1:25" outlineLevel="1" x14ac:dyDescent="0.35">
      <c r="A155" s="241">
        <v>21</v>
      </c>
      <c r="B155" s="18"/>
      <c r="C155" s="175" t="str">
        <f>IFERROR(VLOOKUP(B155,Deelnemersoverzicht!B$5:E$56,2,0),"")</f>
        <v/>
      </c>
      <c r="D155" s="176" t="str">
        <f>IFERROR(VLOOKUP(B155,Deelnemersoverzicht!B$5:E$56,4,0),"")</f>
        <v/>
      </c>
      <c r="E155" s="454"/>
      <c r="F155" s="455"/>
      <c r="G155" s="455"/>
      <c r="H155" s="455"/>
      <c r="I155" s="455"/>
      <c r="J155" s="455"/>
      <c r="K155" s="455"/>
      <c r="L155" s="455"/>
      <c r="M155" s="455"/>
      <c r="N155" s="455"/>
      <c r="O155" s="456"/>
      <c r="P155" s="51"/>
      <c r="Q155" s="193"/>
      <c r="R155" s="388">
        <f>IF($Q$7="Art. 25 AGVV",IFERROR(VLOOKUP(Q155,Data!A$1:B$4,2,0),0),50%)</f>
        <v>0</v>
      </c>
      <c r="S155" s="200">
        <f t="shared" si="14"/>
        <v>0</v>
      </c>
      <c r="T155" s="202">
        <f t="shared" si="15"/>
        <v>0</v>
      </c>
      <c r="U155" s="210"/>
      <c r="V155" s="210"/>
      <c r="W155" s="211"/>
      <c r="X155" s="211"/>
      <c r="Y155" s="211"/>
    </row>
    <row r="156" spans="1:25" outlineLevel="1" x14ac:dyDescent="0.35">
      <c r="A156" s="241">
        <v>22</v>
      </c>
      <c r="B156" s="18"/>
      <c r="C156" s="175" t="str">
        <f>IFERROR(VLOOKUP(B156,Deelnemersoverzicht!B$5:E$56,2,0),"")</f>
        <v/>
      </c>
      <c r="D156" s="176" t="str">
        <f>IFERROR(VLOOKUP(B156,Deelnemersoverzicht!B$5:E$56,4,0),"")</f>
        <v/>
      </c>
      <c r="E156" s="454"/>
      <c r="F156" s="455"/>
      <c r="G156" s="455"/>
      <c r="H156" s="455"/>
      <c r="I156" s="455"/>
      <c r="J156" s="455"/>
      <c r="K156" s="455"/>
      <c r="L156" s="455"/>
      <c r="M156" s="455"/>
      <c r="N156" s="455"/>
      <c r="O156" s="456"/>
      <c r="P156" s="51"/>
      <c r="Q156" s="193"/>
      <c r="R156" s="388">
        <f>IF($Q$7="Art. 25 AGVV",IFERROR(VLOOKUP(Q156,Data!A$1:B$4,2,0),0),50%)</f>
        <v>0</v>
      </c>
      <c r="S156" s="200">
        <f t="shared" si="14"/>
        <v>0</v>
      </c>
      <c r="T156" s="202">
        <f t="shared" si="15"/>
        <v>0</v>
      </c>
      <c r="U156" s="210"/>
      <c r="V156" s="210"/>
      <c r="W156" s="211"/>
      <c r="X156" s="211"/>
      <c r="Y156" s="211"/>
    </row>
    <row r="157" spans="1:25" outlineLevel="1" x14ac:dyDescent="0.35">
      <c r="A157" s="241">
        <v>23</v>
      </c>
      <c r="B157" s="18"/>
      <c r="C157" s="175" t="str">
        <f>IFERROR(VLOOKUP(B157,Deelnemersoverzicht!B$5:E$56,2,0),"")</f>
        <v/>
      </c>
      <c r="D157" s="176" t="str">
        <f>IFERROR(VLOOKUP(B157,Deelnemersoverzicht!B$5:E$56,4,0),"")</f>
        <v/>
      </c>
      <c r="E157" s="454"/>
      <c r="F157" s="455"/>
      <c r="G157" s="455"/>
      <c r="H157" s="455"/>
      <c r="I157" s="455"/>
      <c r="J157" s="455"/>
      <c r="K157" s="455"/>
      <c r="L157" s="455"/>
      <c r="M157" s="455"/>
      <c r="N157" s="455"/>
      <c r="O157" s="456"/>
      <c r="P157" s="51"/>
      <c r="Q157" s="193"/>
      <c r="R157" s="388">
        <f>IF($Q$7="Art. 25 AGVV",IFERROR(VLOOKUP(Q157,Data!A$1:B$4,2,0),0),50%)</f>
        <v>0</v>
      </c>
      <c r="S157" s="200">
        <f t="shared" si="14"/>
        <v>0</v>
      </c>
      <c r="T157" s="202">
        <f t="shared" si="15"/>
        <v>0</v>
      </c>
      <c r="U157" s="210"/>
      <c r="V157" s="210"/>
      <c r="W157" s="211"/>
      <c r="X157" s="211"/>
      <c r="Y157" s="211"/>
    </row>
    <row r="158" spans="1:25" outlineLevel="1" x14ac:dyDescent="0.35">
      <c r="A158" s="241">
        <v>24</v>
      </c>
      <c r="B158" s="18"/>
      <c r="C158" s="175" t="str">
        <f>IFERROR(VLOOKUP(B158,Deelnemersoverzicht!B$5:E$56,2,0),"")</f>
        <v/>
      </c>
      <c r="D158" s="176" t="str">
        <f>IFERROR(VLOOKUP(B158,Deelnemersoverzicht!B$5:E$56,4,0),"")</f>
        <v/>
      </c>
      <c r="E158" s="454"/>
      <c r="F158" s="455"/>
      <c r="G158" s="455"/>
      <c r="H158" s="455"/>
      <c r="I158" s="455"/>
      <c r="J158" s="455"/>
      <c r="K158" s="455"/>
      <c r="L158" s="455"/>
      <c r="M158" s="455"/>
      <c r="N158" s="455"/>
      <c r="O158" s="456"/>
      <c r="P158" s="51"/>
      <c r="Q158" s="193"/>
      <c r="R158" s="388">
        <f>IF($Q$7="Art. 25 AGVV",IFERROR(VLOOKUP(Q158,Data!A$1:B$4,2,0),0),50%)</f>
        <v>0</v>
      </c>
      <c r="S158" s="200">
        <f t="shared" si="14"/>
        <v>0</v>
      </c>
      <c r="T158" s="202">
        <f t="shared" si="15"/>
        <v>0</v>
      </c>
      <c r="U158" s="210"/>
      <c r="V158" s="210"/>
      <c r="W158" s="211"/>
      <c r="X158" s="211"/>
      <c r="Y158" s="211"/>
    </row>
    <row r="159" spans="1:25" outlineLevel="1" x14ac:dyDescent="0.35">
      <c r="A159" s="241">
        <v>25</v>
      </c>
      <c r="B159" s="18"/>
      <c r="C159" s="175" t="str">
        <f>IFERROR(VLOOKUP(B159,Deelnemersoverzicht!B$5:E$56,2,0),"")</f>
        <v/>
      </c>
      <c r="D159" s="176" t="str">
        <f>IFERROR(VLOOKUP(B159,Deelnemersoverzicht!B$5:E$56,4,0),"")</f>
        <v/>
      </c>
      <c r="E159" s="454"/>
      <c r="F159" s="455"/>
      <c r="G159" s="455"/>
      <c r="H159" s="455"/>
      <c r="I159" s="455"/>
      <c r="J159" s="455"/>
      <c r="K159" s="455"/>
      <c r="L159" s="455"/>
      <c r="M159" s="455"/>
      <c r="N159" s="455"/>
      <c r="O159" s="456"/>
      <c r="P159" s="51"/>
      <c r="Q159" s="193"/>
      <c r="R159" s="388">
        <f>IF($Q$7="Art. 25 AGVV",IFERROR(VLOOKUP(Q159,Data!A$1:B$4,2,0),0),50%)</f>
        <v>0</v>
      </c>
      <c r="S159" s="200">
        <f t="shared" si="14"/>
        <v>0</v>
      </c>
      <c r="T159" s="202">
        <f t="shared" si="15"/>
        <v>0</v>
      </c>
      <c r="U159" s="210"/>
      <c r="V159" s="210"/>
      <c r="W159" s="211"/>
      <c r="X159" s="211"/>
      <c r="Y159" s="211"/>
    </row>
    <row r="160" spans="1:25" outlineLevel="1" x14ac:dyDescent="0.35">
      <c r="A160" s="241">
        <v>26</v>
      </c>
      <c r="B160" s="18"/>
      <c r="C160" s="175" t="str">
        <f>IFERROR(VLOOKUP(B160,Deelnemersoverzicht!B$5:E$56,2,0),"")</f>
        <v/>
      </c>
      <c r="D160" s="176" t="str">
        <f>IFERROR(VLOOKUP(B160,Deelnemersoverzicht!B$5:E$56,4,0),"")</f>
        <v/>
      </c>
      <c r="E160" s="454"/>
      <c r="F160" s="455"/>
      <c r="G160" s="455"/>
      <c r="H160" s="455"/>
      <c r="I160" s="455"/>
      <c r="J160" s="455"/>
      <c r="K160" s="455"/>
      <c r="L160" s="455"/>
      <c r="M160" s="455"/>
      <c r="N160" s="455"/>
      <c r="O160" s="456"/>
      <c r="P160" s="51"/>
      <c r="Q160" s="193"/>
      <c r="R160" s="388">
        <f>IF($Q$7="Art. 25 AGVV",IFERROR(VLOOKUP(Q160,Data!A$1:B$4,2,0),0),50%)</f>
        <v>0</v>
      </c>
      <c r="S160" s="200">
        <f t="shared" si="14"/>
        <v>0</v>
      </c>
      <c r="T160" s="202">
        <f t="shared" si="15"/>
        <v>0</v>
      </c>
      <c r="U160" s="210"/>
      <c r="V160" s="210"/>
      <c r="W160" s="211"/>
      <c r="X160" s="211"/>
      <c r="Y160" s="211"/>
    </row>
    <row r="161" spans="1:25" outlineLevel="1" x14ac:dyDescent="0.35">
      <c r="A161" s="241">
        <v>27</v>
      </c>
      <c r="B161" s="18"/>
      <c r="C161" s="175" t="str">
        <f>IFERROR(VLOOKUP(B161,Deelnemersoverzicht!B$5:E$56,2,0),"")</f>
        <v/>
      </c>
      <c r="D161" s="176" t="str">
        <f>IFERROR(VLOOKUP(B161,Deelnemersoverzicht!B$5:E$56,4,0),"")</f>
        <v/>
      </c>
      <c r="E161" s="454"/>
      <c r="F161" s="455"/>
      <c r="G161" s="455"/>
      <c r="H161" s="455"/>
      <c r="I161" s="455"/>
      <c r="J161" s="455"/>
      <c r="K161" s="455"/>
      <c r="L161" s="455"/>
      <c r="M161" s="455"/>
      <c r="N161" s="455"/>
      <c r="O161" s="456"/>
      <c r="P161" s="52"/>
      <c r="Q161" s="193"/>
      <c r="R161" s="388">
        <f>IF($Q$7="Art. 25 AGVV",IFERROR(VLOOKUP(Q161,Data!A$1:B$4,2,0),0),50%)</f>
        <v>0</v>
      </c>
      <c r="S161" s="200">
        <f t="shared" si="14"/>
        <v>0</v>
      </c>
      <c r="T161" s="202">
        <f t="shared" si="15"/>
        <v>0</v>
      </c>
      <c r="U161" s="210"/>
      <c r="V161" s="210"/>
      <c r="W161" s="211"/>
      <c r="X161" s="211"/>
      <c r="Y161" s="211"/>
    </row>
    <row r="162" spans="1:25" outlineLevel="1" x14ac:dyDescent="0.35">
      <c r="A162" s="241">
        <v>28</v>
      </c>
      <c r="B162" s="18"/>
      <c r="C162" s="175" t="str">
        <f>IFERROR(VLOOKUP(B162,Deelnemersoverzicht!B$5:E$56,2,0),"")</f>
        <v/>
      </c>
      <c r="D162" s="176" t="str">
        <f>IFERROR(VLOOKUP(B162,Deelnemersoverzicht!B$5:E$56,4,0),"")</f>
        <v/>
      </c>
      <c r="E162" s="454"/>
      <c r="F162" s="455"/>
      <c r="G162" s="455"/>
      <c r="H162" s="455"/>
      <c r="I162" s="455"/>
      <c r="J162" s="455"/>
      <c r="K162" s="455"/>
      <c r="L162" s="455"/>
      <c r="M162" s="455"/>
      <c r="N162" s="455"/>
      <c r="O162" s="456"/>
      <c r="P162" s="51"/>
      <c r="Q162" s="193"/>
      <c r="R162" s="388">
        <f>IF($Q$7="Art. 25 AGVV",IFERROR(VLOOKUP(Q162,Data!A$1:B$4,2,0),0),50%)</f>
        <v>0</v>
      </c>
      <c r="S162" s="200">
        <f t="shared" si="14"/>
        <v>0</v>
      </c>
      <c r="T162" s="202">
        <f t="shared" si="15"/>
        <v>0</v>
      </c>
      <c r="U162" s="210"/>
      <c r="V162" s="210"/>
      <c r="W162" s="211"/>
      <c r="X162" s="211"/>
      <c r="Y162" s="211"/>
    </row>
    <row r="163" spans="1:25" outlineLevel="1" x14ac:dyDescent="0.35">
      <c r="A163" s="241">
        <v>29</v>
      </c>
      <c r="B163" s="18"/>
      <c r="C163" s="175" t="str">
        <f>IFERROR(VLOOKUP(B163,Deelnemersoverzicht!B$5:E$56,2,0),"")</f>
        <v/>
      </c>
      <c r="D163" s="176" t="str">
        <f>IFERROR(VLOOKUP(B163,Deelnemersoverzicht!B$5:E$56,4,0),"")</f>
        <v/>
      </c>
      <c r="E163" s="454"/>
      <c r="F163" s="455"/>
      <c r="G163" s="455"/>
      <c r="H163" s="455"/>
      <c r="I163" s="455"/>
      <c r="J163" s="455"/>
      <c r="K163" s="455"/>
      <c r="L163" s="455"/>
      <c r="M163" s="455"/>
      <c r="N163" s="455"/>
      <c r="O163" s="456"/>
      <c r="P163" s="51"/>
      <c r="Q163" s="193"/>
      <c r="R163" s="388">
        <f>IF($Q$7="Art. 25 AGVV",IFERROR(VLOOKUP(Q163,Data!A$1:B$4,2,0),0),50%)</f>
        <v>0</v>
      </c>
      <c r="S163" s="200">
        <f t="shared" si="14"/>
        <v>0</v>
      </c>
      <c r="T163" s="202">
        <f t="shared" si="15"/>
        <v>0</v>
      </c>
      <c r="U163" s="210"/>
      <c r="V163" s="210"/>
      <c r="W163" s="211"/>
      <c r="X163" s="211"/>
      <c r="Y163" s="211"/>
    </row>
    <row r="164" spans="1:25" outlineLevel="1" x14ac:dyDescent="0.35">
      <c r="A164" s="241">
        <v>30</v>
      </c>
      <c r="B164" s="18"/>
      <c r="C164" s="175" t="str">
        <f>IFERROR(VLOOKUP(B164,Deelnemersoverzicht!B$5:E$56,2,0),"")</f>
        <v/>
      </c>
      <c r="D164" s="176" t="str">
        <f>IFERROR(VLOOKUP(B164,Deelnemersoverzicht!B$5:E$56,4,0),"")</f>
        <v/>
      </c>
      <c r="E164" s="454"/>
      <c r="F164" s="455"/>
      <c r="G164" s="455"/>
      <c r="H164" s="455"/>
      <c r="I164" s="455"/>
      <c r="J164" s="455"/>
      <c r="K164" s="455"/>
      <c r="L164" s="455"/>
      <c r="M164" s="455"/>
      <c r="N164" s="455"/>
      <c r="O164" s="456"/>
      <c r="P164" s="51"/>
      <c r="Q164" s="193"/>
      <c r="R164" s="388">
        <f>IF($Q$7="Art. 25 AGVV",IFERROR(VLOOKUP(Q164,Data!A$1:B$4,2,0),0),50%)</f>
        <v>0</v>
      </c>
      <c r="S164" s="200">
        <f t="shared" si="14"/>
        <v>0</v>
      </c>
      <c r="T164" s="202">
        <f t="shared" si="15"/>
        <v>0</v>
      </c>
      <c r="U164" s="210"/>
      <c r="V164" s="210"/>
      <c r="W164" s="211"/>
      <c r="X164" s="211"/>
      <c r="Y164" s="211"/>
    </row>
    <row r="165" spans="1:25" outlineLevel="1" x14ac:dyDescent="0.35">
      <c r="A165" s="241">
        <v>31</v>
      </c>
      <c r="B165" s="18"/>
      <c r="C165" s="175" t="str">
        <f>IFERROR(VLOOKUP(B165,Deelnemersoverzicht!B$5:E$56,2,0),"")</f>
        <v/>
      </c>
      <c r="D165" s="176" t="str">
        <f>IFERROR(VLOOKUP(B165,Deelnemersoverzicht!B$5:E$56,4,0),"")</f>
        <v/>
      </c>
      <c r="E165" s="454"/>
      <c r="F165" s="455"/>
      <c r="G165" s="455"/>
      <c r="H165" s="455"/>
      <c r="I165" s="455"/>
      <c r="J165" s="455"/>
      <c r="K165" s="455"/>
      <c r="L165" s="455"/>
      <c r="M165" s="455"/>
      <c r="N165" s="455"/>
      <c r="O165" s="456"/>
      <c r="P165" s="51"/>
      <c r="Q165" s="193"/>
      <c r="R165" s="388">
        <f>IF($Q$7="Art. 25 AGVV",IFERROR(VLOOKUP(Q165,Data!A$1:B$4,2,0),0),50%)</f>
        <v>0</v>
      </c>
      <c r="S165" s="200">
        <f t="shared" si="14"/>
        <v>0</v>
      </c>
      <c r="T165" s="202">
        <f t="shared" si="15"/>
        <v>0</v>
      </c>
      <c r="U165" s="210"/>
      <c r="V165" s="210"/>
      <c r="W165" s="211"/>
      <c r="X165" s="211"/>
      <c r="Y165" s="211"/>
    </row>
    <row r="166" spans="1:25" outlineLevel="1" x14ac:dyDescent="0.35">
      <c r="A166" s="241">
        <v>32</v>
      </c>
      <c r="B166" s="18"/>
      <c r="C166" s="175" t="str">
        <f>IFERROR(VLOOKUP(B166,Deelnemersoverzicht!B$5:E$56,2,0),"")</f>
        <v/>
      </c>
      <c r="D166" s="176" t="str">
        <f>IFERROR(VLOOKUP(B166,Deelnemersoverzicht!B$5:E$56,4,0),"")</f>
        <v/>
      </c>
      <c r="E166" s="454"/>
      <c r="F166" s="455"/>
      <c r="G166" s="455"/>
      <c r="H166" s="455"/>
      <c r="I166" s="455"/>
      <c r="J166" s="455"/>
      <c r="K166" s="455"/>
      <c r="L166" s="455"/>
      <c r="M166" s="455"/>
      <c r="N166" s="455"/>
      <c r="O166" s="456"/>
      <c r="P166" s="51"/>
      <c r="Q166" s="193"/>
      <c r="R166" s="388">
        <f>IF($Q$7="Art. 25 AGVV",IFERROR(VLOOKUP(Q166,Data!A$1:B$4,2,0),0),50%)</f>
        <v>0</v>
      </c>
      <c r="S166" s="200">
        <f t="shared" si="14"/>
        <v>0</v>
      </c>
      <c r="T166" s="202">
        <f t="shared" si="15"/>
        <v>0</v>
      </c>
      <c r="U166" s="210"/>
      <c r="V166" s="210"/>
      <c r="W166" s="211"/>
      <c r="X166" s="211"/>
      <c r="Y166" s="211"/>
    </row>
    <row r="167" spans="1:25" outlineLevel="1" x14ac:dyDescent="0.35">
      <c r="A167" s="241">
        <v>33</v>
      </c>
      <c r="B167" s="18"/>
      <c r="C167" s="175" t="str">
        <f>IFERROR(VLOOKUP(B167,Deelnemersoverzicht!B$5:E$56,2,0),"")</f>
        <v/>
      </c>
      <c r="D167" s="176" t="str">
        <f>IFERROR(VLOOKUP(B167,Deelnemersoverzicht!B$5:E$56,4,0),"")</f>
        <v/>
      </c>
      <c r="E167" s="454"/>
      <c r="F167" s="455"/>
      <c r="G167" s="455"/>
      <c r="H167" s="455"/>
      <c r="I167" s="455"/>
      <c r="J167" s="455"/>
      <c r="K167" s="455"/>
      <c r="L167" s="455"/>
      <c r="M167" s="455"/>
      <c r="N167" s="455"/>
      <c r="O167" s="456"/>
      <c r="P167" s="51"/>
      <c r="Q167" s="193"/>
      <c r="R167" s="388">
        <f>IF($Q$7="Art. 25 AGVV",IFERROR(VLOOKUP(Q167,Data!A$1:B$4,2,0),0),50%)</f>
        <v>0</v>
      </c>
      <c r="S167" s="200">
        <f t="shared" si="14"/>
        <v>0</v>
      </c>
      <c r="T167" s="202">
        <f t="shared" si="15"/>
        <v>0</v>
      </c>
      <c r="U167" s="210"/>
      <c r="V167" s="210"/>
      <c r="W167" s="211"/>
      <c r="X167" s="211"/>
      <c r="Y167" s="211"/>
    </row>
    <row r="168" spans="1:25" outlineLevel="1" x14ac:dyDescent="0.35">
      <c r="A168" s="241">
        <v>34</v>
      </c>
      <c r="B168" s="18"/>
      <c r="C168" s="175" t="str">
        <f>IFERROR(VLOOKUP(B168,Deelnemersoverzicht!B$5:E$56,2,0),"")</f>
        <v/>
      </c>
      <c r="D168" s="176" t="str">
        <f>IFERROR(VLOOKUP(B168,Deelnemersoverzicht!B$5:E$56,4,0),"")</f>
        <v/>
      </c>
      <c r="E168" s="454"/>
      <c r="F168" s="455"/>
      <c r="G168" s="455"/>
      <c r="H168" s="455"/>
      <c r="I168" s="455"/>
      <c r="J168" s="455"/>
      <c r="K168" s="455"/>
      <c r="L168" s="455"/>
      <c r="M168" s="455"/>
      <c r="N168" s="455"/>
      <c r="O168" s="456"/>
      <c r="P168" s="51"/>
      <c r="Q168" s="193"/>
      <c r="R168" s="388">
        <f>IF($Q$7="Art. 25 AGVV",IFERROR(VLOOKUP(Q168,Data!A$1:B$4,2,0),0),50%)</f>
        <v>0</v>
      </c>
      <c r="S168" s="200">
        <f t="shared" si="14"/>
        <v>0</v>
      </c>
      <c r="T168" s="202">
        <f t="shared" si="15"/>
        <v>0</v>
      </c>
      <c r="U168" s="210"/>
      <c r="V168" s="210"/>
      <c r="W168" s="211"/>
      <c r="X168" s="211"/>
      <c r="Y168" s="211"/>
    </row>
    <row r="169" spans="1:25" outlineLevel="1" x14ac:dyDescent="0.35">
      <c r="A169" s="241">
        <v>35</v>
      </c>
      <c r="B169" s="18"/>
      <c r="C169" s="175" t="str">
        <f>IFERROR(VLOOKUP(B169,Deelnemersoverzicht!B$5:E$56,2,0),"")</f>
        <v/>
      </c>
      <c r="D169" s="176" t="str">
        <f>IFERROR(VLOOKUP(B169,Deelnemersoverzicht!B$5:E$56,4,0),"")</f>
        <v/>
      </c>
      <c r="E169" s="454"/>
      <c r="F169" s="455"/>
      <c r="G169" s="455"/>
      <c r="H169" s="455"/>
      <c r="I169" s="455"/>
      <c r="J169" s="455"/>
      <c r="K169" s="455"/>
      <c r="L169" s="455"/>
      <c r="M169" s="455"/>
      <c r="N169" s="455"/>
      <c r="O169" s="456"/>
      <c r="P169" s="51"/>
      <c r="Q169" s="193"/>
      <c r="R169" s="388">
        <f>IF($Q$7="Art. 25 AGVV",IFERROR(VLOOKUP(Q169,Data!A$1:B$4,2,0),0),50%)</f>
        <v>0</v>
      </c>
      <c r="S169" s="200">
        <f t="shared" si="14"/>
        <v>0</v>
      </c>
      <c r="T169" s="202">
        <f t="shared" si="15"/>
        <v>0</v>
      </c>
      <c r="U169" s="210"/>
      <c r="V169" s="210"/>
      <c r="W169" s="211"/>
      <c r="X169" s="211"/>
      <c r="Y169" s="211"/>
    </row>
    <row r="170" spans="1:25" outlineLevel="1" x14ac:dyDescent="0.35">
      <c r="A170" s="241">
        <v>36</v>
      </c>
      <c r="B170" s="18"/>
      <c r="C170" s="175" t="str">
        <f>IFERROR(VLOOKUP(B170,Deelnemersoverzicht!B$5:E$56,2,0),"")</f>
        <v/>
      </c>
      <c r="D170" s="176" t="str">
        <f>IFERROR(VLOOKUP(B170,Deelnemersoverzicht!B$5:E$56,4,0),"")</f>
        <v/>
      </c>
      <c r="E170" s="454"/>
      <c r="F170" s="455"/>
      <c r="G170" s="455"/>
      <c r="H170" s="455"/>
      <c r="I170" s="455"/>
      <c r="J170" s="455"/>
      <c r="K170" s="455"/>
      <c r="L170" s="455"/>
      <c r="M170" s="455"/>
      <c r="N170" s="455"/>
      <c r="O170" s="456"/>
      <c r="P170" s="51"/>
      <c r="Q170" s="193"/>
      <c r="R170" s="388">
        <f>IF($Q$7="Art. 25 AGVV",IFERROR(VLOOKUP(Q170,Data!A$1:B$4,2,0),0),50%)</f>
        <v>0</v>
      </c>
      <c r="S170" s="200">
        <f t="shared" si="14"/>
        <v>0</v>
      </c>
      <c r="T170" s="202">
        <f t="shared" si="15"/>
        <v>0</v>
      </c>
      <c r="U170" s="210"/>
      <c r="V170" s="210"/>
      <c r="W170" s="211"/>
      <c r="X170" s="211"/>
      <c r="Y170" s="211"/>
    </row>
    <row r="171" spans="1:25" outlineLevel="1" x14ac:dyDescent="0.35">
      <c r="A171" s="241">
        <v>37</v>
      </c>
      <c r="B171" s="18"/>
      <c r="C171" s="175" t="str">
        <f>IFERROR(VLOOKUP(B171,Deelnemersoverzicht!B$5:E$56,2,0),"")</f>
        <v/>
      </c>
      <c r="D171" s="176" t="str">
        <f>IFERROR(VLOOKUP(B171,Deelnemersoverzicht!B$5:E$56,4,0),"")</f>
        <v/>
      </c>
      <c r="E171" s="454"/>
      <c r="F171" s="455"/>
      <c r="G171" s="455"/>
      <c r="H171" s="455"/>
      <c r="I171" s="455"/>
      <c r="J171" s="455"/>
      <c r="K171" s="455"/>
      <c r="L171" s="455"/>
      <c r="M171" s="455"/>
      <c r="N171" s="455"/>
      <c r="O171" s="456"/>
      <c r="P171" s="51"/>
      <c r="Q171" s="193"/>
      <c r="R171" s="388">
        <f>IF($Q$7="Art. 25 AGVV",IFERROR(VLOOKUP(Q171,Data!A$1:B$4,2,0),0),50%)</f>
        <v>0</v>
      </c>
      <c r="S171" s="200">
        <f t="shared" si="14"/>
        <v>0</v>
      </c>
      <c r="T171" s="202">
        <f t="shared" si="15"/>
        <v>0</v>
      </c>
      <c r="U171" s="210"/>
      <c r="V171" s="210"/>
      <c r="W171" s="211"/>
      <c r="X171" s="211"/>
      <c r="Y171" s="211"/>
    </row>
    <row r="172" spans="1:25" outlineLevel="1" x14ac:dyDescent="0.35">
      <c r="A172" s="241">
        <v>38</v>
      </c>
      <c r="B172" s="18"/>
      <c r="C172" s="175" t="str">
        <f>IFERROR(VLOOKUP(B172,Deelnemersoverzicht!B$5:E$56,2,0),"")</f>
        <v/>
      </c>
      <c r="D172" s="176" t="str">
        <f>IFERROR(VLOOKUP(B172,Deelnemersoverzicht!B$5:E$56,4,0),"")</f>
        <v/>
      </c>
      <c r="E172" s="454"/>
      <c r="F172" s="455"/>
      <c r="G172" s="455"/>
      <c r="H172" s="455"/>
      <c r="I172" s="455"/>
      <c r="J172" s="455"/>
      <c r="K172" s="455"/>
      <c r="L172" s="455"/>
      <c r="M172" s="455"/>
      <c r="N172" s="455"/>
      <c r="O172" s="456"/>
      <c r="P172" s="51"/>
      <c r="Q172" s="193"/>
      <c r="R172" s="388">
        <f>IF($Q$7="Art. 25 AGVV",IFERROR(VLOOKUP(Q172,Data!A$1:B$4,2,0),0),50%)</f>
        <v>0</v>
      </c>
      <c r="S172" s="200">
        <f t="shared" si="14"/>
        <v>0</v>
      </c>
      <c r="T172" s="202">
        <f t="shared" si="15"/>
        <v>0</v>
      </c>
      <c r="U172" s="210"/>
      <c r="V172" s="210"/>
      <c r="W172" s="211"/>
      <c r="X172" s="211"/>
      <c r="Y172" s="211"/>
    </row>
    <row r="173" spans="1:25" outlineLevel="1" x14ac:dyDescent="0.35">
      <c r="A173" s="241">
        <v>39</v>
      </c>
      <c r="B173" s="18"/>
      <c r="C173" s="175" t="str">
        <f>IFERROR(VLOOKUP(B173,Deelnemersoverzicht!B$5:E$56,2,0),"")</f>
        <v/>
      </c>
      <c r="D173" s="176" t="str">
        <f>IFERROR(VLOOKUP(B173,Deelnemersoverzicht!B$5:E$56,4,0),"")</f>
        <v/>
      </c>
      <c r="E173" s="454"/>
      <c r="F173" s="455"/>
      <c r="G173" s="455"/>
      <c r="H173" s="455"/>
      <c r="I173" s="455"/>
      <c r="J173" s="455"/>
      <c r="K173" s="455"/>
      <c r="L173" s="455"/>
      <c r="M173" s="455"/>
      <c r="N173" s="455"/>
      <c r="O173" s="456"/>
      <c r="P173" s="51"/>
      <c r="Q173" s="193"/>
      <c r="R173" s="388">
        <f>IF($Q$7="Art. 25 AGVV",IFERROR(VLOOKUP(Q173,Data!A$1:B$4,2,0),0),50%)</f>
        <v>0</v>
      </c>
      <c r="S173" s="200">
        <f t="shared" si="14"/>
        <v>0</v>
      </c>
      <c r="T173" s="202">
        <f t="shared" si="15"/>
        <v>0</v>
      </c>
      <c r="U173" s="210"/>
      <c r="V173" s="210"/>
      <c r="W173" s="211"/>
      <c r="X173" s="211"/>
      <c r="Y173" s="211"/>
    </row>
    <row r="174" spans="1:25" outlineLevel="1" x14ac:dyDescent="0.35">
      <c r="A174" s="241">
        <v>40</v>
      </c>
      <c r="B174" s="18"/>
      <c r="C174" s="175" t="str">
        <f>IFERROR(VLOOKUP(B174,Deelnemersoverzicht!B$5:E$56,2,0),"")</f>
        <v/>
      </c>
      <c r="D174" s="176" t="str">
        <f>IFERROR(VLOOKUP(B174,Deelnemersoverzicht!B$5:E$56,4,0),"")</f>
        <v/>
      </c>
      <c r="E174" s="454"/>
      <c r="F174" s="455"/>
      <c r="G174" s="455"/>
      <c r="H174" s="455"/>
      <c r="I174" s="455"/>
      <c r="J174" s="455"/>
      <c r="K174" s="455"/>
      <c r="L174" s="455"/>
      <c r="M174" s="455"/>
      <c r="N174" s="455"/>
      <c r="O174" s="456"/>
      <c r="P174" s="52"/>
      <c r="Q174" s="193"/>
      <c r="R174" s="388">
        <f>IF($Q$7="Art. 25 AGVV",IFERROR(VLOOKUP(Q174,Data!A$1:B$4,2,0),0),50%)</f>
        <v>0</v>
      </c>
      <c r="S174" s="200">
        <f t="shared" si="14"/>
        <v>0</v>
      </c>
      <c r="T174" s="202">
        <f t="shared" si="15"/>
        <v>0</v>
      </c>
      <c r="U174" s="210"/>
      <c r="V174" s="210"/>
      <c r="W174" s="211"/>
      <c r="X174" s="211"/>
      <c r="Y174" s="211"/>
    </row>
    <row r="175" spans="1:25" outlineLevel="1" x14ac:dyDescent="0.35">
      <c r="A175" s="241">
        <v>41</v>
      </c>
      <c r="B175" s="18"/>
      <c r="C175" s="175" t="str">
        <f>IFERROR(VLOOKUP(B175,Deelnemersoverzicht!B$5:E$56,2,0),"")</f>
        <v/>
      </c>
      <c r="D175" s="176" t="str">
        <f>IFERROR(VLOOKUP(B175,Deelnemersoverzicht!B$5:E$56,4,0),"")</f>
        <v/>
      </c>
      <c r="E175" s="454"/>
      <c r="F175" s="455"/>
      <c r="G175" s="455"/>
      <c r="H175" s="455"/>
      <c r="I175" s="455"/>
      <c r="J175" s="455"/>
      <c r="K175" s="455"/>
      <c r="L175" s="455"/>
      <c r="M175" s="455"/>
      <c r="N175" s="455"/>
      <c r="O175" s="456"/>
      <c r="P175" s="51"/>
      <c r="Q175" s="193"/>
      <c r="R175" s="388">
        <f>IF($Q$7="Art. 25 AGVV",IFERROR(VLOOKUP(Q175,Data!A$1:B$4,2,0),0),50%)</f>
        <v>0</v>
      </c>
      <c r="S175" s="200">
        <f t="shared" si="14"/>
        <v>0</v>
      </c>
      <c r="T175" s="202">
        <f t="shared" si="15"/>
        <v>0</v>
      </c>
      <c r="U175" s="210"/>
      <c r="V175" s="210"/>
      <c r="W175" s="211"/>
      <c r="X175" s="211"/>
      <c r="Y175" s="211"/>
    </row>
    <row r="176" spans="1:25" outlineLevel="1" x14ac:dyDescent="0.35">
      <c r="A176" s="241">
        <v>42</v>
      </c>
      <c r="B176" s="18"/>
      <c r="C176" s="175" t="str">
        <f>IFERROR(VLOOKUP(B176,Deelnemersoverzicht!B$5:E$56,2,0),"")</f>
        <v/>
      </c>
      <c r="D176" s="176" t="str">
        <f>IFERROR(VLOOKUP(B176,Deelnemersoverzicht!B$5:E$56,4,0),"")</f>
        <v/>
      </c>
      <c r="E176" s="454"/>
      <c r="F176" s="455"/>
      <c r="G176" s="455"/>
      <c r="H176" s="455"/>
      <c r="I176" s="455"/>
      <c r="J176" s="455"/>
      <c r="K176" s="455"/>
      <c r="L176" s="455"/>
      <c r="M176" s="455"/>
      <c r="N176" s="455"/>
      <c r="O176" s="456"/>
      <c r="P176" s="51"/>
      <c r="Q176" s="193"/>
      <c r="R176" s="388">
        <f>IF($Q$7="Art. 25 AGVV",IFERROR(VLOOKUP(Q176,Data!A$1:B$4,2,0),0),50%)</f>
        <v>0</v>
      </c>
      <c r="S176" s="200">
        <f t="shared" si="14"/>
        <v>0</v>
      </c>
      <c r="T176" s="202">
        <f t="shared" si="15"/>
        <v>0</v>
      </c>
      <c r="U176" s="210"/>
      <c r="V176" s="210"/>
      <c r="W176" s="211"/>
      <c r="X176" s="211"/>
      <c r="Y176" s="211"/>
    </row>
    <row r="177" spans="1:26" outlineLevel="1" x14ac:dyDescent="0.35">
      <c r="A177" s="241">
        <v>43</v>
      </c>
      <c r="B177" s="18"/>
      <c r="C177" s="175" t="str">
        <f>IFERROR(VLOOKUP(B177,Deelnemersoverzicht!B$5:E$56,2,0),"")</f>
        <v/>
      </c>
      <c r="D177" s="176" t="str">
        <f>IFERROR(VLOOKUP(B177,Deelnemersoverzicht!B$5:E$56,4,0),"")</f>
        <v/>
      </c>
      <c r="E177" s="454"/>
      <c r="F177" s="455"/>
      <c r="G177" s="455"/>
      <c r="H177" s="455"/>
      <c r="I177" s="455"/>
      <c r="J177" s="455"/>
      <c r="K177" s="455"/>
      <c r="L177" s="455"/>
      <c r="M177" s="455"/>
      <c r="N177" s="455"/>
      <c r="O177" s="456"/>
      <c r="P177" s="51"/>
      <c r="Q177" s="193"/>
      <c r="R177" s="388">
        <f>IF($Q$7="Art. 25 AGVV",IFERROR(VLOOKUP(Q177,Data!A$1:B$4,2,0),0),50%)</f>
        <v>0</v>
      </c>
      <c r="S177" s="200">
        <f t="shared" si="14"/>
        <v>0</v>
      </c>
      <c r="T177" s="202">
        <f t="shared" si="15"/>
        <v>0</v>
      </c>
      <c r="U177" s="210"/>
      <c r="V177" s="210"/>
      <c r="W177" s="211"/>
      <c r="X177" s="211"/>
      <c r="Y177" s="211"/>
    </row>
    <row r="178" spans="1:26" outlineLevel="1" x14ac:dyDescent="0.35">
      <c r="A178" s="241">
        <v>44</v>
      </c>
      <c r="B178" s="18"/>
      <c r="C178" s="175" t="str">
        <f>IFERROR(VLOOKUP(B178,Deelnemersoverzicht!B$5:E$56,2,0),"")</f>
        <v/>
      </c>
      <c r="D178" s="176" t="str">
        <f>IFERROR(VLOOKUP(B178,Deelnemersoverzicht!B$5:E$56,4,0),"")</f>
        <v/>
      </c>
      <c r="E178" s="454"/>
      <c r="F178" s="455"/>
      <c r="G178" s="455"/>
      <c r="H178" s="455"/>
      <c r="I178" s="455"/>
      <c r="J178" s="455"/>
      <c r="K178" s="455"/>
      <c r="L178" s="455"/>
      <c r="M178" s="455"/>
      <c r="N178" s="455"/>
      <c r="O178" s="456"/>
      <c r="P178" s="51"/>
      <c r="Q178" s="193"/>
      <c r="R178" s="388">
        <f>IF($Q$7="Art. 25 AGVV",IFERROR(VLOOKUP(Q178,Data!A$1:B$4,2,0),0),50%)</f>
        <v>0</v>
      </c>
      <c r="S178" s="200">
        <f t="shared" si="14"/>
        <v>0</v>
      </c>
      <c r="T178" s="202">
        <f t="shared" si="15"/>
        <v>0</v>
      </c>
      <c r="U178" s="210"/>
      <c r="V178" s="210"/>
      <c r="W178" s="211"/>
      <c r="X178" s="211"/>
      <c r="Y178" s="211"/>
    </row>
    <row r="179" spans="1:26" outlineLevel="1" x14ac:dyDescent="0.35">
      <c r="A179" s="241">
        <v>45</v>
      </c>
      <c r="B179" s="18"/>
      <c r="C179" s="175" t="str">
        <f>IFERROR(VLOOKUP(B179,Deelnemersoverzicht!B$5:E$56,2,0),"")</f>
        <v/>
      </c>
      <c r="D179" s="176" t="str">
        <f>IFERROR(VLOOKUP(B179,Deelnemersoverzicht!B$5:E$56,4,0),"")</f>
        <v/>
      </c>
      <c r="E179" s="454"/>
      <c r="F179" s="455"/>
      <c r="G179" s="455"/>
      <c r="H179" s="455"/>
      <c r="I179" s="455"/>
      <c r="J179" s="455"/>
      <c r="K179" s="455"/>
      <c r="L179" s="455"/>
      <c r="M179" s="455"/>
      <c r="N179" s="455"/>
      <c r="O179" s="456"/>
      <c r="P179" s="51"/>
      <c r="Q179" s="193"/>
      <c r="R179" s="388">
        <f>IF($Q$7="Art. 25 AGVV",IFERROR(VLOOKUP(Q179,Data!A$1:B$4,2,0),0),50%)</f>
        <v>0</v>
      </c>
      <c r="S179" s="200">
        <f t="shared" si="14"/>
        <v>0</v>
      </c>
      <c r="T179" s="202">
        <f t="shared" si="15"/>
        <v>0</v>
      </c>
      <c r="U179" s="210"/>
      <c r="V179" s="210"/>
      <c r="W179" s="211"/>
      <c r="X179" s="211"/>
      <c r="Y179" s="211"/>
    </row>
    <row r="180" spans="1:26" outlineLevel="1" x14ac:dyDescent="0.35">
      <c r="A180" s="241">
        <v>46</v>
      </c>
      <c r="B180" s="18"/>
      <c r="C180" s="175" t="str">
        <f>IFERROR(VLOOKUP(B180,Deelnemersoverzicht!B$5:E$56,2,0),"")</f>
        <v/>
      </c>
      <c r="D180" s="176" t="str">
        <f>IFERROR(VLOOKUP(B180,Deelnemersoverzicht!B$5:E$56,4,0),"")</f>
        <v/>
      </c>
      <c r="E180" s="454"/>
      <c r="F180" s="455"/>
      <c r="G180" s="455"/>
      <c r="H180" s="455"/>
      <c r="I180" s="455"/>
      <c r="J180" s="455"/>
      <c r="K180" s="455"/>
      <c r="L180" s="455"/>
      <c r="M180" s="455"/>
      <c r="N180" s="455"/>
      <c r="O180" s="456"/>
      <c r="P180" s="51"/>
      <c r="Q180" s="193"/>
      <c r="R180" s="388">
        <f>IF($Q$7="Art. 25 AGVV",IFERROR(VLOOKUP(Q180,Data!A$1:B$4,2,0),0),50%)</f>
        <v>0</v>
      </c>
      <c r="S180" s="200">
        <f t="shared" si="14"/>
        <v>0</v>
      </c>
      <c r="T180" s="202">
        <f t="shared" si="15"/>
        <v>0</v>
      </c>
      <c r="U180" s="210"/>
      <c r="V180" s="210"/>
      <c r="W180" s="211"/>
      <c r="X180" s="211"/>
      <c r="Y180" s="211"/>
    </row>
    <row r="181" spans="1:26" outlineLevel="1" x14ac:dyDescent="0.35">
      <c r="A181" s="241">
        <v>47</v>
      </c>
      <c r="B181" s="18"/>
      <c r="C181" s="175" t="str">
        <f>IFERROR(VLOOKUP(B181,Deelnemersoverzicht!B$5:E$56,2,0),"")</f>
        <v/>
      </c>
      <c r="D181" s="176" t="str">
        <f>IFERROR(VLOOKUP(B181,Deelnemersoverzicht!B$5:E$56,4,0),"")</f>
        <v/>
      </c>
      <c r="E181" s="454"/>
      <c r="F181" s="455"/>
      <c r="G181" s="455"/>
      <c r="H181" s="455"/>
      <c r="I181" s="455"/>
      <c r="J181" s="455"/>
      <c r="K181" s="455"/>
      <c r="L181" s="455"/>
      <c r="M181" s="455"/>
      <c r="N181" s="455"/>
      <c r="O181" s="456"/>
      <c r="P181" s="51"/>
      <c r="Q181" s="193"/>
      <c r="R181" s="388">
        <f>IF($Q$7="Art. 25 AGVV",IFERROR(VLOOKUP(Q181,Data!A$1:B$4,2,0),0),50%)</f>
        <v>0</v>
      </c>
      <c r="S181" s="200">
        <f t="shared" si="14"/>
        <v>0</v>
      </c>
      <c r="T181" s="202">
        <f t="shared" si="15"/>
        <v>0</v>
      </c>
      <c r="U181" s="210"/>
      <c r="V181" s="210"/>
      <c r="W181" s="211"/>
      <c r="X181" s="211"/>
      <c r="Y181" s="211"/>
    </row>
    <row r="182" spans="1:26" outlineLevel="1" x14ac:dyDescent="0.35">
      <c r="A182" s="241">
        <v>48</v>
      </c>
      <c r="B182" s="18"/>
      <c r="C182" s="175" t="str">
        <f>IFERROR(VLOOKUP(B182,Deelnemersoverzicht!B$5:E$56,2,0),"")</f>
        <v/>
      </c>
      <c r="D182" s="176" t="str">
        <f>IFERROR(VLOOKUP(B182,Deelnemersoverzicht!B$5:E$56,4,0),"")</f>
        <v/>
      </c>
      <c r="E182" s="454"/>
      <c r="F182" s="455"/>
      <c r="G182" s="455"/>
      <c r="H182" s="455"/>
      <c r="I182" s="455"/>
      <c r="J182" s="455"/>
      <c r="K182" s="455"/>
      <c r="L182" s="455"/>
      <c r="M182" s="455"/>
      <c r="N182" s="455"/>
      <c r="O182" s="456"/>
      <c r="P182" s="51"/>
      <c r="Q182" s="193"/>
      <c r="R182" s="388">
        <f>IF($Q$7="Art. 25 AGVV",IFERROR(VLOOKUP(Q182,Data!A$1:B$4,2,0),0),50%)</f>
        <v>0</v>
      </c>
      <c r="S182" s="200">
        <f t="shared" si="14"/>
        <v>0</v>
      </c>
      <c r="T182" s="202">
        <f t="shared" si="15"/>
        <v>0</v>
      </c>
      <c r="U182" s="210"/>
      <c r="V182" s="210"/>
      <c r="W182" s="211"/>
      <c r="X182" s="211"/>
      <c r="Y182" s="211"/>
    </row>
    <row r="183" spans="1:26" outlineLevel="1" x14ac:dyDescent="0.35">
      <c r="A183" s="241">
        <v>49</v>
      </c>
      <c r="B183" s="18"/>
      <c r="C183" s="175" t="str">
        <f>IFERROR(VLOOKUP(B183,Deelnemersoverzicht!B$5:E$56,2,0),"")</f>
        <v/>
      </c>
      <c r="D183" s="176" t="str">
        <f>IFERROR(VLOOKUP(B183,Deelnemersoverzicht!B$5:E$56,4,0),"")</f>
        <v/>
      </c>
      <c r="E183" s="454"/>
      <c r="F183" s="455"/>
      <c r="G183" s="455"/>
      <c r="H183" s="455"/>
      <c r="I183" s="455"/>
      <c r="J183" s="455"/>
      <c r="K183" s="455"/>
      <c r="L183" s="455"/>
      <c r="M183" s="455"/>
      <c r="N183" s="455"/>
      <c r="O183" s="456"/>
      <c r="P183" s="51"/>
      <c r="Q183" s="193"/>
      <c r="R183" s="388">
        <f>IF($Q$7="Art. 25 AGVV",IFERROR(VLOOKUP(Q183,Data!A$1:B$4,2,0),0),50%)</f>
        <v>0</v>
      </c>
      <c r="S183" s="200">
        <f t="shared" si="14"/>
        <v>0</v>
      </c>
      <c r="T183" s="202">
        <f t="shared" si="15"/>
        <v>0</v>
      </c>
      <c r="U183" s="210"/>
      <c r="V183" s="210"/>
      <c r="W183" s="211"/>
      <c r="X183" s="211"/>
      <c r="Y183" s="211"/>
    </row>
    <row r="184" spans="1:26" ht="15" thickBot="1" x14ac:dyDescent="0.4">
      <c r="A184" s="241">
        <v>50</v>
      </c>
      <c r="B184" s="18"/>
      <c r="C184" s="175" t="str">
        <f>IFERROR(VLOOKUP(B184,Deelnemersoverzicht!B$5:E$56,2,0),"")</f>
        <v/>
      </c>
      <c r="D184" s="176" t="str">
        <f>IFERROR(VLOOKUP(B184,Deelnemersoverzicht!B$5:E$56,4,0),"")</f>
        <v/>
      </c>
      <c r="E184" s="457"/>
      <c r="F184" s="458"/>
      <c r="G184" s="458"/>
      <c r="H184" s="458"/>
      <c r="I184" s="458"/>
      <c r="J184" s="458"/>
      <c r="K184" s="458"/>
      <c r="L184" s="458"/>
      <c r="M184" s="458"/>
      <c r="N184" s="458"/>
      <c r="O184" s="459"/>
      <c r="P184" s="52"/>
      <c r="Q184" s="193"/>
      <c r="R184" s="388">
        <f>IF($Q$7="Art. 25 AGVV",IFERROR(VLOOKUP(Q184,Data!A$1:B$4,2,0),0),50%)</f>
        <v>0</v>
      </c>
      <c r="S184" s="200">
        <f t="shared" si="14"/>
        <v>0</v>
      </c>
      <c r="T184" s="202">
        <f t="shared" si="15"/>
        <v>0</v>
      </c>
      <c r="U184" s="210"/>
      <c r="V184" s="210"/>
      <c r="W184" s="211"/>
      <c r="X184" s="211"/>
      <c r="Y184" s="211"/>
    </row>
    <row r="185" spans="1:26" ht="15" thickBot="1" x14ac:dyDescent="0.4">
      <c r="A185" s="242"/>
      <c r="B185" s="243" t="s">
        <v>7</v>
      </c>
      <c r="C185" s="235"/>
      <c r="D185" s="236"/>
      <c r="E185" s="244"/>
      <c r="F185" s="245"/>
      <c r="G185" s="245"/>
      <c r="H185" s="246"/>
      <c r="I185" s="246"/>
      <c r="J185" s="246"/>
      <c r="K185" s="246"/>
      <c r="L185" s="246"/>
      <c r="M185" s="246"/>
      <c r="N185" s="246"/>
      <c r="O185" s="246"/>
      <c r="P185" s="189">
        <f>SUM(P134:P184)</f>
        <v>0</v>
      </c>
      <c r="Q185" s="189"/>
      <c r="R185" s="189"/>
      <c r="S185" s="207">
        <f>SUM(S135:S184)</f>
        <v>0</v>
      </c>
      <c r="T185" s="208">
        <f>SUM(T135:T184)</f>
        <v>0</v>
      </c>
      <c r="U185" s="210"/>
      <c r="V185" s="210"/>
      <c r="W185" s="247"/>
      <c r="X185" s="247"/>
      <c r="Y185" s="211"/>
    </row>
    <row r="186" spans="1:26" ht="9.75" customHeight="1" x14ac:dyDescent="0.35">
      <c r="A186" s="218"/>
      <c r="B186" s="218"/>
      <c r="C186" s="218"/>
      <c r="D186" s="218"/>
      <c r="E186" s="218"/>
      <c r="F186" s="218"/>
      <c r="G186" s="218"/>
      <c r="H186" s="218"/>
      <c r="I186" s="218"/>
      <c r="J186" s="218"/>
      <c r="K186" s="218"/>
      <c r="L186" s="218"/>
      <c r="M186" s="218"/>
      <c r="N186" s="218"/>
      <c r="O186" s="218"/>
      <c r="P186" s="218"/>
      <c r="Q186" s="218"/>
      <c r="R186" s="218"/>
      <c r="S186" s="218"/>
      <c r="T186" s="218"/>
      <c r="U186" s="218"/>
      <c r="V186" s="210"/>
      <c r="W186" s="210"/>
      <c r="X186" s="211"/>
      <c r="Y186" s="211"/>
      <c r="Z186" s="211"/>
    </row>
    <row r="187" spans="1:26" x14ac:dyDescent="0.35">
      <c r="A187" s="248" t="s">
        <v>117</v>
      </c>
      <c r="B187" s="218"/>
      <c r="C187" s="218"/>
      <c r="D187" s="218"/>
      <c r="E187" s="218"/>
      <c r="F187" s="218"/>
      <c r="G187" s="218"/>
      <c r="H187" s="218"/>
      <c r="I187" s="218"/>
      <c r="J187" s="218"/>
      <c r="K187" s="218"/>
      <c r="L187" s="218"/>
      <c r="M187" s="218"/>
      <c r="N187" s="218"/>
      <c r="O187" s="218"/>
      <c r="P187" s="218"/>
      <c r="Q187" s="218"/>
      <c r="R187" s="218"/>
      <c r="S187" s="218"/>
      <c r="T187" s="218"/>
      <c r="U187" s="218"/>
      <c r="V187" s="210"/>
      <c r="W187" s="210"/>
      <c r="X187" s="211"/>
      <c r="Y187" s="211"/>
      <c r="Z187" s="211"/>
    </row>
    <row r="188" spans="1:26" ht="6" customHeight="1" thickBot="1" x14ac:dyDescent="0.4">
      <c r="A188" s="248"/>
      <c r="B188" s="218"/>
      <c r="C188" s="218"/>
      <c r="D188" s="218"/>
      <c r="E188" s="218"/>
      <c r="F188" s="218"/>
      <c r="G188" s="218"/>
      <c r="H188" s="218"/>
      <c r="I188" s="218"/>
      <c r="J188" s="218"/>
      <c r="K188" s="218"/>
      <c r="L188" s="218"/>
      <c r="M188" s="218"/>
      <c r="N188" s="218"/>
      <c r="O188" s="218"/>
      <c r="P188" s="218"/>
      <c r="Q188" s="218"/>
      <c r="R188" s="218"/>
      <c r="S188" s="218"/>
      <c r="T188" s="218"/>
      <c r="U188" s="218"/>
      <c r="V188" s="210"/>
      <c r="W188" s="210"/>
      <c r="X188" s="211"/>
      <c r="Y188" s="211"/>
      <c r="Z188" s="211"/>
    </row>
    <row r="189" spans="1:26" ht="15" customHeight="1" x14ac:dyDescent="0.35">
      <c r="A189" s="497" t="s">
        <v>3</v>
      </c>
      <c r="B189" s="493" t="s">
        <v>64</v>
      </c>
      <c r="C189" s="493" t="s">
        <v>69</v>
      </c>
      <c r="D189" s="495" t="s">
        <v>70</v>
      </c>
      <c r="E189" s="562" t="s">
        <v>33</v>
      </c>
      <c r="F189" s="570"/>
      <c r="G189" s="563"/>
      <c r="H189" s="562" t="s">
        <v>118</v>
      </c>
      <c r="I189" s="563"/>
      <c r="J189" s="582" t="s">
        <v>49</v>
      </c>
      <c r="K189" s="600" t="s">
        <v>50</v>
      </c>
      <c r="L189" s="474" t="s">
        <v>52</v>
      </c>
      <c r="M189" s="474" t="s">
        <v>53</v>
      </c>
      <c r="N189" s="474" t="s">
        <v>54</v>
      </c>
      <c r="O189" s="474" t="s">
        <v>55</v>
      </c>
      <c r="P189" s="573" t="s">
        <v>56</v>
      </c>
      <c r="Q189" s="495" t="s">
        <v>331</v>
      </c>
      <c r="R189" s="495" t="s">
        <v>310</v>
      </c>
      <c r="S189" s="521" t="s">
        <v>72</v>
      </c>
      <c r="T189" s="507" t="s">
        <v>67</v>
      </c>
      <c r="U189" s="210"/>
      <c r="V189" s="210"/>
      <c r="W189" s="247"/>
      <c r="X189" s="247"/>
      <c r="Y189" s="211"/>
    </row>
    <row r="190" spans="1:26" ht="15" customHeight="1" x14ac:dyDescent="0.35">
      <c r="A190" s="576"/>
      <c r="B190" s="543"/>
      <c r="C190" s="543"/>
      <c r="D190" s="524"/>
      <c r="E190" s="564"/>
      <c r="F190" s="571"/>
      <c r="G190" s="565"/>
      <c r="H190" s="564"/>
      <c r="I190" s="565"/>
      <c r="J190" s="583"/>
      <c r="K190" s="601"/>
      <c r="L190" s="475"/>
      <c r="M190" s="475"/>
      <c r="N190" s="475"/>
      <c r="O190" s="475"/>
      <c r="P190" s="574"/>
      <c r="Q190" s="524"/>
      <c r="R190" s="524"/>
      <c r="S190" s="522"/>
      <c r="T190" s="509"/>
      <c r="U190" s="210"/>
      <c r="V190" s="210"/>
      <c r="W190" s="247"/>
      <c r="X190" s="247"/>
      <c r="Y190" s="211"/>
    </row>
    <row r="191" spans="1:26" ht="15" customHeight="1" thickBot="1" x14ac:dyDescent="0.4">
      <c r="A191" s="498"/>
      <c r="B191" s="544"/>
      <c r="C191" s="544"/>
      <c r="D191" s="520"/>
      <c r="E191" s="566"/>
      <c r="F191" s="572"/>
      <c r="G191" s="567"/>
      <c r="H191" s="566"/>
      <c r="I191" s="567"/>
      <c r="J191" s="584"/>
      <c r="K191" s="602"/>
      <c r="L191" s="476"/>
      <c r="M191" s="476"/>
      <c r="N191" s="476"/>
      <c r="O191" s="476"/>
      <c r="P191" s="575"/>
      <c r="Q191" s="520"/>
      <c r="R191" s="520"/>
      <c r="S191" s="523"/>
      <c r="T191" s="508"/>
      <c r="U191" s="210"/>
      <c r="V191" s="210"/>
      <c r="W191" s="247"/>
      <c r="X191" s="247"/>
      <c r="Y191" s="211"/>
    </row>
    <row r="192" spans="1:26" x14ac:dyDescent="0.35">
      <c r="A192" s="241">
        <v>1</v>
      </c>
      <c r="B192" s="28">
        <v>1</v>
      </c>
      <c r="C192" s="175" t="str">
        <f>IFERROR(VLOOKUP(B192,Deelnemersoverzicht!B$5:E$56,2,0),"")</f>
        <v/>
      </c>
      <c r="D192" s="176" t="str">
        <f>IFERROR(VLOOKUP(B192,Deelnemersoverzicht!B$5:E$56,4,0),"")</f>
        <v/>
      </c>
      <c r="E192" s="559"/>
      <c r="F192" s="560"/>
      <c r="G192" s="561"/>
      <c r="H192" s="577"/>
      <c r="I192" s="578"/>
      <c r="J192" s="34"/>
      <c r="K192" s="35"/>
      <c r="L192" s="34"/>
      <c r="M192" s="34"/>
      <c r="N192" s="34"/>
      <c r="O192" s="34"/>
      <c r="P192" s="192">
        <f t="shared" ref="P192:P204" si="16">SUM(K192:O192)</f>
        <v>0</v>
      </c>
      <c r="Q192" s="193"/>
      <c r="R192" s="388">
        <f>IF($Q$7="Art. 25 AGVV",IFERROR(VLOOKUP(Q192,Data!A$1:B$4,2,0),0),50%)</f>
        <v>0</v>
      </c>
      <c r="S192" s="200">
        <f>+P192*R192</f>
        <v>0</v>
      </c>
      <c r="T192" s="202">
        <f>IF(R192=50%,+P192*(D192+R192),P192)</f>
        <v>0</v>
      </c>
      <c r="U192" s="210"/>
      <c r="V192" s="210"/>
      <c r="W192" s="247"/>
      <c r="X192" s="247"/>
      <c r="Y192" s="211"/>
    </row>
    <row r="193" spans="1:25" x14ac:dyDescent="0.35">
      <c r="A193" s="241">
        <v>2</v>
      </c>
      <c r="B193" s="18">
        <v>2</v>
      </c>
      <c r="C193" s="175" t="str">
        <f>IFERROR(VLOOKUP(B193,Deelnemersoverzicht!B$5:E$56,2,0),"")</f>
        <v/>
      </c>
      <c r="D193" s="176" t="str">
        <f>IFERROR(VLOOKUP(B193,Deelnemersoverzicht!B$5:E$56,4,0),"")</f>
        <v/>
      </c>
      <c r="E193" s="466"/>
      <c r="F193" s="467"/>
      <c r="G193" s="468"/>
      <c r="H193" s="469"/>
      <c r="I193" s="470"/>
      <c r="J193" s="9"/>
      <c r="K193" s="17"/>
      <c r="L193" s="9"/>
      <c r="M193" s="9"/>
      <c r="N193" s="9"/>
      <c r="O193" s="9"/>
      <c r="P193" s="192">
        <f t="shared" si="16"/>
        <v>0</v>
      </c>
      <c r="Q193" s="193"/>
      <c r="R193" s="388">
        <f>IF($Q$7="Art. 25 AGVV",IFERROR(VLOOKUP(Q193,Data!A$1:B$4,2,0),0),50%)</f>
        <v>0</v>
      </c>
      <c r="S193" s="200">
        <f t="shared" ref="S193:S241" si="17">+P193*R193</f>
        <v>0</v>
      </c>
      <c r="T193" s="202">
        <f t="shared" ref="T193:T241" si="18">IF(R193=50%,+P193*(D193+R193),P193)</f>
        <v>0</v>
      </c>
      <c r="U193" s="210"/>
      <c r="V193" s="210"/>
      <c r="W193" s="247"/>
      <c r="X193" s="247"/>
      <c r="Y193" s="211"/>
    </row>
    <row r="194" spans="1:25" x14ac:dyDescent="0.35">
      <c r="A194" s="241">
        <v>3</v>
      </c>
      <c r="B194" s="18"/>
      <c r="C194" s="175" t="str">
        <f>IFERROR(VLOOKUP(B194,Deelnemersoverzicht!B$5:E$56,2,0),"")</f>
        <v/>
      </c>
      <c r="D194" s="176" t="str">
        <f>IFERROR(VLOOKUP(B194,Deelnemersoverzicht!B$5:E$56,4,0),"")</f>
        <v/>
      </c>
      <c r="E194" s="466"/>
      <c r="F194" s="467"/>
      <c r="G194" s="468"/>
      <c r="H194" s="469"/>
      <c r="I194" s="470"/>
      <c r="J194" s="9"/>
      <c r="K194" s="17"/>
      <c r="L194" s="9"/>
      <c r="M194" s="9"/>
      <c r="N194" s="9"/>
      <c r="O194" s="9"/>
      <c r="P194" s="192">
        <f t="shared" si="16"/>
        <v>0</v>
      </c>
      <c r="Q194" s="193"/>
      <c r="R194" s="388">
        <f>IF($Q$7="Art. 25 AGVV",IFERROR(VLOOKUP(Q194,Data!A$1:B$4,2,0),0),50%)</f>
        <v>0</v>
      </c>
      <c r="S194" s="200">
        <f t="shared" si="17"/>
        <v>0</v>
      </c>
      <c r="T194" s="202">
        <f t="shared" si="18"/>
        <v>0</v>
      </c>
      <c r="U194" s="210"/>
      <c r="V194" s="210"/>
      <c r="W194" s="247"/>
      <c r="X194" s="247"/>
      <c r="Y194" s="211"/>
    </row>
    <row r="195" spans="1:25" x14ac:dyDescent="0.35">
      <c r="A195" s="241">
        <v>4</v>
      </c>
      <c r="B195" s="18"/>
      <c r="C195" s="175" t="str">
        <f>IFERROR(VLOOKUP(B195,Deelnemersoverzicht!B$5:E$56,2,0),"")</f>
        <v/>
      </c>
      <c r="D195" s="176" t="str">
        <f>IFERROR(VLOOKUP(B195,Deelnemersoverzicht!B$5:E$56,4,0),"")</f>
        <v/>
      </c>
      <c r="E195" s="466"/>
      <c r="F195" s="467"/>
      <c r="G195" s="468"/>
      <c r="H195" s="469"/>
      <c r="I195" s="470"/>
      <c r="J195" s="9"/>
      <c r="K195" s="17"/>
      <c r="L195" s="9"/>
      <c r="M195" s="9"/>
      <c r="N195" s="9"/>
      <c r="O195" s="9"/>
      <c r="P195" s="192">
        <f t="shared" si="16"/>
        <v>0</v>
      </c>
      <c r="Q195" s="193"/>
      <c r="R195" s="388">
        <f>IF($Q$7="Art. 25 AGVV",IFERROR(VLOOKUP(Q195,Data!A$1:B$4,2,0),0),50%)</f>
        <v>0</v>
      </c>
      <c r="S195" s="200">
        <f t="shared" si="17"/>
        <v>0</v>
      </c>
      <c r="T195" s="202">
        <f t="shared" si="18"/>
        <v>0</v>
      </c>
      <c r="U195" s="210"/>
      <c r="V195" s="210"/>
      <c r="W195" s="247"/>
      <c r="X195" s="247"/>
      <c r="Y195" s="211"/>
    </row>
    <row r="196" spans="1:25" x14ac:dyDescent="0.35">
      <c r="A196" s="241">
        <v>5</v>
      </c>
      <c r="B196" s="18"/>
      <c r="C196" s="175" t="str">
        <f>IFERROR(VLOOKUP(B196,Deelnemersoverzicht!B$5:E$56,2,0),"")</f>
        <v/>
      </c>
      <c r="D196" s="176" t="str">
        <f>IFERROR(VLOOKUP(B196,Deelnemersoverzicht!B$5:E$56,4,0),"")</f>
        <v/>
      </c>
      <c r="E196" s="466"/>
      <c r="F196" s="467"/>
      <c r="G196" s="468"/>
      <c r="H196" s="469"/>
      <c r="I196" s="470"/>
      <c r="J196" s="9"/>
      <c r="K196" s="17"/>
      <c r="L196" s="9"/>
      <c r="M196" s="9"/>
      <c r="N196" s="9"/>
      <c r="O196" s="9"/>
      <c r="P196" s="192">
        <f t="shared" si="16"/>
        <v>0</v>
      </c>
      <c r="Q196" s="193"/>
      <c r="R196" s="388">
        <f>IF($Q$7="Art. 25 AGVV",IFERROR(VLOOKUP(Q196,Data!A$1:B$4,2,0),0),50%)</f>
        <v>0</v>
      </c>
      <c r="S196" s="200">
        <f t="shared" si="17"/>
        <v>0</v>
      </c>
      <c r="T196" s="202">
        <f t="shared" si="18"/>
        <v>0</v>
      </c>
      <c r="U196" s="210"/>
      <c r="V196" s="210"/>
      <c r="W196" s="247"/>
      <c r="X196" s="247"/>
      <c r="Y196" s="211"/>
    </row>
    <row r="197" spans="1:25" x14ac:dyDescent="0.35">
      <c r="A197" s="241">
        <v>6</v>
      </c>
      <c r="B197" s="18"/>
      <c r="C197" s="175" t="str">
        <f>IFERROR(VLOOKUP(B197,Deelnemersoverzicht!B$5:E$56,2,0),"")</f>
        <v/>
      </c>
      <c r="D197" s="176" t="str">
        <f>IFERROR(VLOOKUP(B197,Deelnemersoverzicht!B$5:E$56,4,0),"")</f>
        <v/>
      </c>
      <c r="E197" s="466"/>
      <c r="F197" s="467"/>
      <c r="G197" s="468"/>
      <c r="H197" s="469"/>
      <c r="I197" s="470"/>
      <c r="J197" s="9"/>
      <c r="K197" s="17"/>
      <c r="L197" s="9"/>
      <c r="M197" s="9"/>
      <c r="N197" s="9"/>
      <c r="O197" s="9"/>
      <c r="P197" s="192">
        <f t="shared" si="16"/>
        <v>0</v>
      </c>
      <c r="Q197" s="193"/>
      <c r="R197" s="388">
        <f>IF($Q$7="Art. 25 AGVV",IFERROR(VLOOKUP(Q197,Data!A$1:B$4,2,0),0),50%)</f>
        <v>0</v>
      </c>
      <c r="S197" s="200">
        <f t="shared" si="17"/>
        <v>0</v>
      </c>
      <c r="T197" s="202">
        <f t="shared" si="18"/>
        <v>0</v>
      </c>
      <c r="U197" s="210"/>
      <c r="V197" s="210"/>
      <c r="W197" s="247"/>
      <c r="X197" s="247"/>
      <c r="Y197" s="211"/>
    </row>
    <row r="198" spans="1:25" x14ac:dyDescent="0.35">
      <c r="A198" s="241">
        <v>7</v>
      </c>
      <c r="B198" s="18"/>
      <c r="C198" s="175" t="str">
        <f>IFERROR(VLOOKUP(B198,Deelnemersoverzicht!B$5:E$56,2,0),"")</f>
        <v/>
      </c>
      <c r="D198" s="176" t="str">
        <f>IFERROR(VLOOKUP(B198,Deelnemersoverzicht!B$5:E$56,4,0),"")</f>
        <v/>
      </c>
      <c r="E198" s="466"/>
      <c r="F198" s="467"/>
      <c r="G198" s="468"/>
      <c r="H198" s="469"/>
      <c r="I198" s="470"/>
      <c r="J198" s="9"/>
      <c r="K198" s="17"/>
      <c r="L198" s="9"/>
      <c r="M198" s="9"/>
      <c r="N198" s="9"/>
      <c r="O198" s="9"/>
      <c r="P198" s="192">
        <f t="shared" si="16"/>
        <v>0</v>
      </c>
      <c r="Q198" s="193"/>
      <c r="R198" s="388">
        <f>IF($Q$7="Art. 25 AGVV",IFERROR(VLOOKUP(Q198,Data!A$1:B$4,2,0),0),50%)</f>
        <v>0</v>
      </c>
      <c r="S198" s="200">
        <f t="shared" si="17"/>
        <v>0</v>
      </c>
      <c r="T198" s="202">
        <f t="shared" si="18"/>
        <v>0</v>
      </c>
      <c r="U198" s="210"/>
      <c r="V198" s="210"/>
      <c r="W198" s="247"/>
      <c r="X198" s="247"/>
      <c r="Y198" s="211"/>
    </row>
    <row r="199" spans="1:25" x14ac:dyDescent="0.35">
      <c r="A199" s="241">
        <v>8</v>
      </c>
      <c r="B199" s="18"/>
      <c r="C199" s="175" t="str">
        <f>IFERROR(VLOOKUP(B199,Deelnemersoverzicht!B$5:E$56,2,0),"")</f>
        <v/>
      </c>
      <c r="D199" s="176" t="str">
        <f>IFERROR(VLOOKUP(B199,Deelnemersoverzicht!B$5:E$56,4,0),"")</f>
        <v/>
      </c>
      <c r="E199" s="466"/>
      <c r="F199" s="467"/>
      <c r="G199" s="468"/>
      <c r="H199" s="469"/>
      <c r="I199" s="470"/>
      <c r="J199" s="9"/>
      <c r="K199" s="17"/>
      <c r="L199" s="9"/>
      <c r="M199" s="9"/>
      <c r="N199" s="9"/>
      <c r="O199" s="9"/>
      <c r="P199" s="192">
        <f t="shared" si="16"/>
        <v>0</v>
      </c>
      <c r="Q199" s="193"/>
      <c r="R199" s="388">
        <f>IF($Q$7="Art. 25 AGVV",IFERROR(VLOOKUP(Q199,Data!A$1:B$4,2,0),0),50%)</f>
        <v>0</v>
      </c>
      <c r="S199" s="200">
        <f t="shared" si="17"/>
        <v>0</v>
      </c>
      <c r="T199" s="202">
        <f t="shared" si="18"/>
        <v>0</v>
      </c>
      <c r="U199" s="210"/>
      <c r="V199" s="210"/>
      <c r="W199" s="247"/>
      <c r="X199" s="247"/>
      <c r="Y199" s="211"/>
    </row>
    <row r="200" spans="1:25" x14ac:dyDescent="0.35">
      <c r="A200" s="241">
        <v>9</v>
      </c>
      <c r="B200" s="18"/>
      <c r="C200" s="175" t="str">
        <f>IFERROR(VLOOKUP(B200,Deelnemersoverzicht!B$5:E$56,2,0),"")</f>
        <v/>
      </c>
      <c r="D200" s="176" t="str">
        <f>IFERROR(VLOOKUP(B200,Deelnemersoverzicht!B$5:E$56,4,0),"")</f>
        <v/>
      </c>
      <c r="E200" s="466"/>
      <c r="F200" s="467"/>
      <c r="G200" s="468"/>
      <c r="H200" s="469"/>
      <c r="I200" s="470"/>
      <c r="J200" s="9"/>
      <c r="K200" s="17"/>
      <c r="L200" s="9"/>
      <c r="M200" s="9"/>
      <c r="N200" s="9"/>
      <c r="O200" s="9"/>
      <c r="P200" s="192">
        <f t="shared" si="16"/>
        <v>0</v>
      </c>
      <c r="Q200" s="193"/>
      <c r="R200" s="388">
        <f>IF($Q$7="Art. 25 AGVV",IFERROR(VLOOKUP(Q200,Data!A$1:B$4,2,0),0),50%)</f>
        <v>0</v>
      </c>
      <c r="S200" s="200">
        <f t="shared" si="17"/>
        <v>0</v>
      </c>
      <c r="T200" s="202">
        <f t="shared" si="18"/>
        <v>0</v>
      </c>
      <c r="U200" s="210"/>
      <c r="V200" s="210"/>
      <c r="W200" s="247"/>
      <c r="X200" s="247"/>
      <c r="Y200" s="211"/>
    </row>
    <row r="201" spans="1:25" x14ac:dyDescent="0.35">
      <c r="A201" s="241">
        <v>10</v>
      </c>
      <c r="B201" s="18"/>
      <c r="C201" s="175" t="str">
        <f>IFERROR(VLOOKUP(B201,Deelnemersoverzicht!B$5:E$56,2,0),"")</f>
        <v/>
      </c>
      <c r="D201" s="176" t="str">
        <f>IFERROR(VLOOKUP(B201,Deelnemersoverzicht!B$5:E$56,4,0),"")</f>
        <v/>
      </c>
      <c r="E201" s="466"/>
      <c r="F201" s="467"/>
      <c r="G201" s="468"/>
      <c r="H201" s="469"/>
      <c r="I201" s="470"/>
      <c r="J201" s="9"/>
      <c r="K201" s="17"/>
      <c r="L201" s="9"/>
      <c r="M201" s="9"/>
      <c r="N201" s="9"/>
      <c r="O201" s="9"/>
      <c r="P201" s="192">
        <f t="shared" si="16"/>
        <v>0</v>
      </c>
      <c r="Q201" s="193"/>
      <c r="R201" s="388">
        <f>IF($Q$7="Art. 25 AGVV",IFERROR(VLOOKUP(Q201,Data!A$1:B$4,2,0),0),50%)</f>
        <v>0</v>
      </c>
      <c r="S201" s="200">
        <f t="shared" si="17"/>
        <v>0</v>
      </c>
      <c r="T201" s="202">
        <f t="shared" si="18"/>
        <v>0</v>
      </c>
      <c r="U201" s="210"/>
      <c r="V201" s="210"/>
      <c r="W201" s="247"/>
      <c r="X201" s="247"/>
      <c r="Y201" s="211"/>
    </row>
    <row r="202" spans="1:25" x14ac:dyDescent="0.35">
      <c r="A202" s="241">
        <v>11</v>
      </c>
      <c r="B202" s="18"/>
      <c r="C202" s="175" t="str">
        <f>IFERROR(VLOOKUP(B202,Deelnemersoverzicht!B$5:E$56,2,0),"")</f>
        <v/>
      </c>
      <c r="D202" s="176" t="str">
        <f>IFERROR(VLOOKUP(B202,Deelnemersoverzicht!B$5:E$56,4,0),"")</f>
        <v/>
      </c>
      <c r="E202" s="471"/>
      <c r="F202" s="467"/>
      <c r="G202" s="468"/>
      <c r="H202" s="469"/>
      <c r="I202" s="470"/>
      <c r="J202" s="9"/>
      <c r="K202" s="17"/>
      <c r="L202" s="9"/>
      <c r="M202" s="9"/>
      <c r="N202" s="9"/>
      <c r="O202" s="9"/>
      <c r="P202" s="192">
        <f t="shared" si="16"/>
        <v>0</v>
      </c>
      <c r="Q202" s="193"/>
      <c r="R202" s="388">
        <f>IF($Q$7="Art. 25 AGVV",IFERROR(VLOOKUP(Q202,Data!A$1:B$4,2,0),0),50%)</f>
        <v>0</v>
      </c>
      <c r="S202" s="200">
        <f t="shared" si="17"/>
        <v>0</v>
      </c>
      <c r="T202" s="202">
        <f t="shared" si="18"/>
        <v>0</v>
      </c>
      <c r="U202" s="210"/>
      <c r="V202" s="210"/>
      <c r="W202" s="247"/>
      <c r="X202" s="247"/>
      <c r="Y202" s="211"/>
    </row>
    <row r="203" spans="1:25" x14ac:dyDescent="0.35">
      <c r="A203" s="241">
        <v>12</v>
      </c>
      <c r="B203" s="18"/>
      <c r="C203" s="175" t="str">
        <f>IFERROR(VLOOKUP(B203,Deelnemersoverzicht!B$5:E$56,2,0),"")</f>
        <v/>
      </c>
      <c r="D203" s="176" t="str">
        <f>IFERROR(VLOOKUP(B203,Deelnemersoverzicht!B$5:E$56,4,0),"")</f>
        <v/>
      </c>
      <c r="E203" s="471"/>
      <c r="F203" s="467"/>
      <c r="G203" s="468"/>
      <c r="H203" s="469"/>
      <c r="I203" s="470"/>
      <c r="J203" s="9"/>
      <c r="K203" s="17"/>
      <c r="L203" s="9"/>
      <c r="M203" s="9"/>
      <c r="N203" s="9"/>
      <c r="O203" s="9"/>
      <c r="P203" s="192">
        <f t="shared" si="16"/>
        <v>0</v>
      </c>
      <c r="Q203" s="193"/>
      <c r="R203" s="388">
        <f>IF($Q$7="Art. 25 AGVV",IFERROR(VLOOKUP(Q203,Data!A$1:B$4,2,0),0),50%)</f>
        <v>0</v>
      </c>
      <c r="S203" s="200">
        <f t="shared" si="17"/>
        <v>0</v>
      </c>
      <c r="T203" s="202">
        <f t="shared" si="18"/>
        <v>0</v>
      </c>
      <c r="U203" s="210"/>
      <c r="V203" s="210"/>
      <c r="W203" s="247"/>
      <c r="X203" s="247"/>
      <c r="Y203" s="211"/>
    </row>
    <row r="204" spans="1:25" x14ac:dyDescent="0.35">
      <c r="A204" s="241">
        <v>13</v>
      </c>
      <c r="B204" s="18"/>
      <c r="C204" s="175" t="str">
        <f>IFERROR(VLOOKUP(B204,Deelnemersoverzicht!B$5:E$56,2,0),"")</f>
        <v/>
      </c>
      <c r="D204" s="176" t="str">
        <f>IFERROR(VLOOKUP(B204,Deelnemersoverzicht!B$5:E$56,4,0),"")</f>
        <v/>
      </c>
      <c r="E204" s="471"/>
      <c r="F204" s="467"/>
      <c r="G204" s="468"/>
      <c r="H204" s="469"/>
      <c r="I204" s="470"/>
      <c r="J204" s="9"/>
      <c r="K204" s="17"/>
      <c r="L204" s="9"/>
      <c r="M204" s="9"/>
      <c r="N204" s="9"/>
      <c r="O204" s="9"/>
      <c r="P204" s="192">
        <f t="shared" si="16"/>
        <v>0</v>
      </c>
      <c r="Q204" s="193"/>
      <c r="R204" s="388">
        <f>IF($Q$7="Art. 25 AGVV",IFERROR(VLOOKUP(Q204,Data!A$1:B$4,2,0),0),50%)</f>
        <v>0</v>
      </c>
      <c r="S204" s="200">
        <f t="shared" si="17"/>
        <v>0</v>
      </c>
      <c r="T204" s="202">
        <f t="shared" si="18"/>
        <v>0</v>
      </c>
      <c r="U204" s="210"/>
      <c r="V204" s="210"/>
      <c r="W204" s="247"/>
      <c r="X204" s="247"/>
      <c r="Y204" s="211"/>
    </row>
    <row r="205" spans="1:25" x14ac:dyDescent="0.35">
      <c r="A205" s="241">
        <v>14</v>
      </c>
      <c r="B205" s="18"/>
      <c r="C205" s="175" t="str">
        <f>IFERROR(VLOOKUP(B205,Deelnemersoverzicht!B$5:E$56,2,0),"")</f>
        <v/>
      </c>
      <c r="D205" s="176" t="str">
        <f>IFERROR(VLOOKUP(B205,Deelnemersoverzicht!B$5:E$56,4,0),"")</f>
        <v/>
      </c>
      <c r="E205" s="471"/>
      <c r="F205" s="467"/>
      <c r="G205" s="468"/>
      <c r="H205" s="472"/>
      <c r="I205" s="473"/>
      <c r="J205" s="9"/>
      <c r="K205" s="9"/>
      <c r="L205" s="9"/>
      <c r="M205" s="9"/>
      <c r="N205" s="9"/>
      <c r="O205" s="9"/>
      <c r="P205" s="192">
        <f>SUM(H205:L205)</f>
        <v>0</v>
      </c>
      <c r="Q205" s="193"/>
      <c r="R205" s="388">
        <f>IF($Q$7="Art. 25 AGVV",IFERROR(VLOOKUP(Q205,Data!A$1:B$4,2,0),0),50%)</f>
        <v>0</v>
      </c>
      <c r="S205" s="200">
        <f t="shared" si="17"/>
        <v>0</v>
      </c>
      <c r="T205" s="202">
        <f t="shared" si="18"/>
        <v>0</v>
      </c>
      <c r="U205" s="210"/>
      <c r="V205" s="210"/>
      <c r="W205" s="211"/>
      <c r="X205" s="211"/>
      <c r="Y205" s="211"/>
    </row>
    <row r="206" spans="1:25" x14ac:dyDescent="0.35">
      <c r="A206" s="241">
        <v>15</v>
      </c>
      <c r="B206" s="18"/>
      <c r="C206" s="175" t="str">
        <f>IFERROR(VLOOKUP(B206,Deelnemersoverzicht!B$5:E$56,2,0),"")</f>
        <v/>
      </c>
      <c r="D206" s="176" t="str">
        <f>IFERROR(VLOOKUP(B206,Deelnemersoverzicht!B$5:E$56,4,0),"")</f>
        <v/>
      </c>
      <c r="E206" s="466"/>
      <c r="F206" s="467"/>
      <c r="G206" s="468"/>
      <c r="H206" s="469"/>
      <c r="I206" s="470"/>
      <c r="J206" s="9"/>
      <c r="K206" s="17"/>
      <c r="L206" s="9"/>
      <c r="M206" s="9"/>
      <c r="N206" s="9"/>
      <c r="O206" s="9"/>
      <c r="P206" s="192">
        <f t="shared" ref="P206:P217" si="19">SUM(K206:O206)</f>
        <v>0</v>
      </c>
      <c r="Q206" s="193"/>
      <c r="R206" s="388">
        <f>IF($Q$7="Art. 25 AGVV",IFERROR(VLOOKUP(Q206,Data!A$1:B$4,2,0),0),50%)</f>
        <v>0</v>
      </c>
      <c r="S206" s="200">
        <f t="shared" si="17"/>
        <v>0</v>
      </c>
      <c r="T206" s="202">
        <f t="shared" si="18"/>
        <v>0</v>
      </c>
      <c r="U206" s="210"/>
      <c r="V206" s="210"/>
      <c r="W206" s="247"/>
      <c r="X206" s="247"/>
      <c r="Y206" s="211"/>
    </row>
    <row r="207" spans="1:25" x14ac:dyDescent="0.35">
      <c r="A207" s="241">
        <v>16</v>
      </c>
      <c r="B207" s="18"/>
      <c r="C207" s="175" t="str">
        <f>IFERROR(VLOOKUP(B207,Deelnemersoverzicht!B$5:E$56,2,0),"")</f>
        <v/>
      </c>
      <c r="D207" s="176" t="str">
        <f>IFERROR(VLOOKUP(B207,Deelnemersoverzicht!B$5:E$56,4,0),"")</f>
        <v/>
      </c>
      <c r="E207" s="466"/>
      <c r="F207" s="467"/>
      <c r="G207" s="468"/>
      <c r="H207" s="469"/>
      <c r="I207" s="470"/>
      <c r="J207" s="9"/>
      <c r="K207" s="17"/>
      <c r="L207" s="9"/>
      <c r="M207" s="9"/>
      <c r="N207" s="9"/>
      <c r="O207" s="9"/>
      <c r="P207" s="192">
        <f t="shared" si="19"/>
        <v>0</v>
      </c>
      <c r="Q207" s="193"/>
      <c r="R207" s="388">
        <f>IF($Q$7="Art. 25 AGVV",IFERROR(VLOOKUP(Q207,Data!A$1:B$4,2,0),0),50%)</f>
        <v>0</v>
      </c>
      <c r="S207" s="200">
        <f t="shared" si="17"/>
        <v>0</v>
      </c>
      <c r="T207" s="202">
        <f t="shared" si="18"/>
        <v>0</v>
      </c>
      <c r="U207" s="210"/>
      <c r="V207" s="210"/>
      <c r="W207" s="247"/>
      <c r="X207" s="247"/>
      <c r="Y207" s="211"/>
    </row>
    <row r="208" spans="1:25" x14ac:dyDescent="0.35">
      <c r="A208" s="241">
        <v>17</v>
      </c>
      <c r="B208" s="18"/>
      <c r="C208" s="175" t="str">
        <f>IFERROR(VLOOKUP(B208,Deelnemersoverzicht!B$5:E$56,2,0),"")</f>
        <v/>
      </c>
      <c r="D208" s="176" t="str">
        <f>IFERROR(VLOOKUP(B208,Deelnemersoverzicht!B$5:E$56,4,0),"")</f>
        <v/>
      </c>
      <c r="E208" s="466"/>
      <c r="F208" s="467"/>
      <c r="G208" s="468"/>
      <c r="H208" s="469"/>
      <c r="I208" s="470"/>
      <c r="J208" s="9"/>
      <c r="K208" s="17"/>
      <c r="L208" s="9"/>
      <c r="M208" s="9"/>
      <c r="N208" s="9"/>
      <c r="O208" s="9"/>
      <c r="P208" s="192">
        <f t="shared" si="19"/>
        <v>0</v>
      </c>
      <c r="Q208" s="193"/>
      <c r="R208" s="388">
        <f>IF($Q$7="Art. 25 AGVV",IFERROR(VLOOKUP(Q208,Data!A$1:B$4,2,0),0),50%)</f>
        <v>0</v>
      </c>
      <c r="S208" s="200">
        <f t="shared" si="17"/>
        <v>0</v>
      </c>
      <c r="T208" s="202">
        <f t="shared" si="18"/>
        <v>0</v>
      </c>
      <c r="U208" s="210"/>
      <c r="V208" s="210"/>
      <c r="W208" s="247"/>
      <c r="X208" s="247"/>
      <c r="Y208" s="211"/>
    </row>
    <row r="209" spans="1:25" x14ac:dyDescent="0.35">
      <c r="A209" s="241">
        <v>18</v>
      </c>
      <c r="B209" s="18"/>
      <c r="C209" s="175" t="str">
        <f>IFERROR(VLOOKUP(B209,Deelnemersoverzicht!B$5:E$56,2,0),"")</f>
        <v/>
      </c>
      <c r="D209" s="176" t="str">
        <f>IFERROR(VLOOKUP(B209,Deelnemersoverzicht!B$5:E$56,4,0),"")</f>
        <v/>
      </c>
      <c r="E209" s="466"/>
      <c r="F209" s="467"/>
      <c r="G209" s="468"/>
      <c r="H209" s="469"/>
      <c r="I209" s="470"/>
      <c r="J209" s="9"/>
      <c r="K209" s="17"/>
      <c r="L209" s="9"/>
      <c r="M209" s="9"/>
      <c r="N209" s="9"/>
      <c r="O209" s="9"/>
      <c r="P209" s="192">
        <f t="shared" si="19"/>
        <v>0</v>
      </c>
      <c r="Q209" s="193"/>
      <c r="R209" s="388">
        <f>IF($Q$7="Art. 25 AGVV",IFERROR(VLOOKUP(Q209,Data!A$1:B$4,2,0),0),50%)</f>
        <v>0</v>
      </c>
      <c r="S209" s="200">
        <f t="shared" si="17"/>
        <v>0</v>
      </c>
      <c r="T209" s="202">
        <f t="shared" si="18"/>
        <v>0</v>
      </c>
      <c r="U209" s="210"/>
      <c r="V209" s="210"/>
      <c r="W209" s="247"/>
      <c r="X209" s="247"/>
      <c r="Y209" s="211"/>
    </row>
    <row r="210" spans="1:25" x14ac:dyDescent="0.35">
      <c r="A210" s="241">
        <v>19</v>
      </c>
      <c r="B210" s="18"/>
      <c r="C210" s="175" t="str">
        <f>IFERROR(VLOOKUP(B210,Deelnemersoverzicht!B$5:E$56,2,0),"")</f>
        <v/>
      </c>
      <c r="D210" s="176" t="str">
        <f>IFERROR(VLOOKUP(B210,Deelnemersoverzicht!B$5:E$56,4,0),"")</f>
        <v/>
      </c>
      <c r="E210" s="466"/>
      <c r="F210" s="467"/>
      <c r="G210" s="468"/>
      <c r="H210" s="469"/>
      <c r="I210" s="470"/>
      <c r="J210" s="9"/>
      <c r="K210" s="17"/>
      <c r="L210" s="9"/>
      <c r="M210" s="9"/>
      <c r="N210" s="9"/>
      <c r="O210" s="9"/>
      <c r="P210" s="192">
        <f t="shared" si="19"/>
        <v>0</v>
      </c>
      <c r="Q210" s="193"/>
      <c r="R210" s="388">
        <f>IF($Q$7="Art. 25 AGVV",IFERROR(VLOOKUP(Q210,Data!A$1:B$4,2,0),0),50%)</f>
        <v>0</v>
      </c>
      <c r="S210" s="200">
        <f t="shared" si="17"/>
        <v>0</v>
      </c>
      <c r="T210" s="202">
        <f t="shared" si="18"/>
        <v>0</v>
      </c>
      <c r="U210" s="210"/>
      <c r="V210" s="210"/>
      <c r="W210" s="247"/>
      <c r="X210" s="247"/>
      <c r="Y210" s="211"/>
    </row>
    <row r="211" spans="1:25" outlineLevel="1" x14ac:dyDescent="0.35">
      <c r="A211" s="241">
        <v>20</v>
      </c>
      <c r="B211" s="18"/>
      <c r="C211" s="175" t="str">
        <f>IFERROR(VLOOKUP(B211,Deelnemersoverzicht!B$5:E$56,2,0),"")</f>
        <v/>
      </c>
      <c r="D211" s="176" t="str">
        <f>IFERROR(VLOOKUP(B211,Deelnemersoverzicht!B$5:E$56,4,0),"")</f>
        <v/>
      </c>
      <c r="E211" s="466"/>
      <c r="F211" s="467"/>
      <c r="G211" s="468"/>
      <c r="H211" s="469"/>
      <c r="I211" s="470"/>
      <c r="J211" s="9"/>
      <c r="K211" s="17"/>
      <c r="L211" s="9"/>
      <c r="M211" s="9"/>
      <c r="N211" s="9"/>
      <c r="O211" s="9"/>
      <c r="P211" s="192">
        <f t="shared" si="19"/>
        <v>0</v>
      </c>
      <c r="Q211" s="193"/>
      <c r="R211" s="388">
        <f>IF($Q$7="Art. 25 AGVV",IFERROR(VLOOKUP(Q211,Data!A$1:B$4,2,0),0),50%)</f>
        <v>0</v>
      </c>
      <c r="S211" s="200">
        <f t="shared" si="17"/>
        <v>0</v>
      </c>
      <c r="T211" s="202">
        <f t="shared" si="18"/>
        <v>0</v>
      </c>
      <c r="U211" s="210"/>
      <c r="V211" s="210"/>
      <c r="W211" s="247"/>
      <c r="X211" s="247"/>
      <c r="Y211" s="211"/>
    </row>
    <row r="212" spans="1:25" outlineLevel="1" x14ac:dyDescent="0.35">
      <c r="A212" s="241">
        <v>21</v>
      </c>
      <c r="B212" s="18"/>
      <c r="C212" s="175" t="str">
        <f>IFERROR(VLOOKUP(B212,Deelnemersoverzicht!B$5:E$56,2,0),"")</f>
        <v/>
      </c>
      <c r="D212" s="176" t="str">
        <f>IFERROR(VLOOKUP(B212,Deelnemersoverzicht!B$5:E$56,4,0),"")</f>
        <v/>
      </c>
      <c r="E212" s="466"/>
      <c r="F212" s="467"/>
      <c r="G212" s="468"/>
      <c r="H212" s="469"/>
      <c r="I212" s="470"/>
      <c r="J212" s="9"/>
      <c r="K212" s="17"/>
      <c r="L212" s="9"/>
      <c r="M212" s="9"/>
      <c r="N212" s="9"/>
      <c r="O212" s="9"/>
      <c r="P212" s="192">
        <f t="shared" si="19"/>
        <v>0</v>
      </c>
      <c r="Q212" s="193"/>
      <c r="R212" s="388">
        <f>IF($Q$7="Art. 25 AGVV",IFERROR(VLOOKUP(Q212,Data!A$1:B$4,2,0),0),50%)</f>
        <v>0</v>
      </c>
      <c r="S212" s="200">
        <f t="shared" si="17"/>
        <v>0</v>
      </c>
      <c r="T212" s="202">
        <f t="shared" si="18"/>
        <v>0</v>
      </c>
      <c r="U212" s="210"/>
      <c r="V212" s="210"/>
      <c r="W212" s="247"/>
      <c r="X212" s="247"/>
      <c r="Y212" s="211"/>
    </row>
    <row r="213" spans="1:25" outlineLevel="1" x14ac:dyDescent="0.35">
      <c r="A213" s="241">
        <v>22</v>
      </c>
      <c r="B213" s="18"/>
      <c r="C213" s="175" t="str">
        <f>IFERROR(VLOOKUP(B213,Deelnemersoverzicht!B$5:E$56,2,0),"")</f>
        <v/>
      </c>
      <c r="D213" s="176" t="str">
        <f>IFERROR(VLOOKUP(B213,Deelnemersoverzicht!B$5:E$56,4,0),"")</f>
        <v/>
      </c>
      <c r="E213" s="466"/>
      <c r="F213" s="467"/>
      <c r="G213" s="468"/>
      <c r="H213" s="469"/>
      <c r="I213" s="470"/>
      <c r="J213" s="9"/>
      <c r="K213" s="17"/>
      <c r="L213" s="9"/>
      <c r="M213" s="9"/>
      <c r="N213" s="9"/>
      <c r="O213" s="9"/>
      <c r="P213" s="192">
        <f t="shared" si="19"/>
        <v>0</v>
      </c>
      <c r="Q213" s="193"/>
      <c r="R213" s="388">
        <f>IF($Q$7="Art. 25 AGVV",IFERROR(VLOOKUP(Q213,Data!A$1:B$4,2,0),0),50%)</f>
        <v>0</v>
      </c>
      <c r="S213" s="200">
        <f t="shared" si="17"/>
        <v>0</v>
      </c>
      <c r="T213" s="202">
        <f t="shared" si="18"/>
        <v>0</v>
      </c>
      <c r="U213" s="210"/>
      <c r="V213" s="210"/>
      <c r="W213" s="247"/>
      <c r="X213" s="247"/>
      <c r="Y213" s="211"/>
    </row>
    <row r="214" spans="1:25" outlineLevel="1" x14ac:dyDescent="0.35">
      <c r="A214" s="241">
        <v>23</v>
      </c>
      <c r="B214" s="18"/>
      <c r="C214" s="175" t="str">
        <f>IFERROR(VLOOKUP(B214,Deelnemersoverzicht!B$5:E$56,2,0),"")</f>
        <v/>
      </c>
      <c r="D214" s="176" t="str">
        <f>IFERROR(VLOOKUP(B214,Deelnemersoverzicht!B$5:E$56,4,0),"")</f>
        <v/>
      </c>
      <c r="E214" s="466"/>
      <c r="F214" s="467"/>
      <c r="G214" s="468"/>
      <c r="H214" s="469"/>
      <c r="I214" s="470"/>
      <c r="J214" s="9"/>
      <c r="K214" s="17"/>
      <c r="L214" s="9"/>
      <c r="M214" s="9"/>
      <c r="N214" s="9"/>
      <c r="O214" s="9"/>
      <c r="P214" s="192">
        <f t="shared" si="19"/>
        <v>0</v>
      </c>
      <c r="Q214" s="193"/>
      <c r="R214" s="388">
        <f>IF($Q$7="Art. 25 AGVV",IFERROR(VLOOKUP(Q214,Data!A$1:B$4,2,0),0),50%)</f>
        <v>0</v>
      </c>
      <c r="S214" s="200">
        <f t="shared" si="17"/>
        <v>0</v>
      </c>
      <c r="T214" s="202">
        <f t="shared" si="18"/>
        <v>0</v>
      </c>
      <c r="U214" s="210"/>
      <c r="V214" s="210"/>
      <c r="W214" s="247"/>
      <c r="X214" s="247"/>
      <c r="Y214" s="211"/>
    </row>
    <row r="215" spans="1:25" outlineLevel="1" x14ac:dyDescent="0.35">
      <c r="A215" s="241">
        <v>24</v>
      </c>
      <c r="B215" s="18"/>
      <c r="C215" s="175" t="str">
        <f>IFERROR(VLOOKUP(B215,Deelnemersoverzicht!B$5:E$56,2,0),"")</f>
        <v/>
      </c>
      <c r="D215" s="176" t="str">
        <f>IFERROR(VLOOKUP(B215,Deelnemersoverzicht!B$5:E$56,4,0),"")</f>
        <v/>
      </c>
      <c r="E215" s="471"/>
      <c r="F215" s="467"/>
      <c r="G215" s="468"/>
      <c r="H215" s="469"/>
      <c r="I215" s="470"/>
      <c r="J215" s="9"/>
      <c r="K215" s="17"/>
      <c r="L215" s="9"/>
      <c r="M215" s="9"/>
      <c r="N215" s="9"/>
      <c r="O215" s="9"/>
      <c r="P215" s="192">
        <f t="shared" si="19"/>
        <v>0</v>
      </c>
      <c r="Q215" s="193"/>
      <c r="R215" s="388">
        <f>IF($Q$7="Art. 25 AGVV",IFERROR(VLOOKUP(Q215,Data!A$1:B$4,2,0),0),50%)</f>
        <v>0</v>
      </c>
      <c r="S215" s="200">
        <f t="shared" si="17"/>
        <v>0</v>
      </c>
      <c r="T215" s="202">
        <f t="shared" si="18"/>
        <v>0</v>
      </c>
      <c r="U215" s="210"/>
      <c r="V215" s="210"/>
      <c r="W215" s="247"/>
      <c r="X215" s="247"/>
      <c r="Y215" s="211"/>
    </row>
    <row r="216" spans="1:25" outlineLevel="1" x14ac:dyDescent="0.35">
      <c r="A216" s="241">
        <v>25</v>
      </c>
      <c r="B216" s="18"/>
      <c r="C216" s="175" t="str">
        <f>IFERROR(VLOOKUP(B216,Deelnemersoverzicht!B$5:E$56,2,0),"")</f>
        <v/>
      </c>
      <c r="D216" s="176" t="str">
        <f>IFERROR(VLOOKUP(B216,Deelnemersoverzicht!B$5:E$56,4,0),"")</f>
        <v/>
      </c>
      <c r="E216" s="471"/>
      <c r="F216" s="467"/>
      <c r="G216" s="468"/>
      <c r="H216" s="469"/>
      <c r="I216" s="470"/>
      <c r="J216" s="9"/>
      <c r="K216" s="17"/>
      <c r="L216" s="9"/>
      <c r="M216" s="9"/>
      <c r="N216" s="9"/>
      <c r="O216" s="9"/>
      <c r="P216" s="192">
        <f t="shared" si="19"/>
        <v>0</v>
      </c>
      <c r="Q216" s="193"/>
      <c r="R216" s="388">
        <f>IF($Q$7="Art. 25 AGVV",IFERROR(VLOOKUP(Q216,Data!A$1:B$4,2,0),0),50%)</f>
        <v>0</v>
      </c>
      <c r="S216" s="200">
        <f t="shared" si="17"/>
        <v>0</v>
      </c>
      <c r="T216" s="202">
        <f t="shared" si="18"/>
        <v>0</v>
      </c>
      <c r="U216" s="210"/>
      <c r="V216" s="210"/>
      <c r="W216" s="247"/>
      <c r="X216" s="247"/>
      <c r="Y216" s="211"/>
    </row>
    <row r="217" spans="1:25" outlineLevel="1" x14ac:dyDescent="0.35">
      <c r="A217" s="241">
        <v>26</v>
      </c>
      <c r="B217" s="18"/>
      <c r="C217" s="175" t="str">
        <f>IFERROR(VLOOKUP(B217,Deelnemersoverzicht!B$5:E$56,2,0),"")</f>
        <v/>
      </c>
      <c r="D217" s="176" t="str">
        <f>IFERROR(VLOOKUP(B217,Deelnemersoverzicht!B$5:E$56,4,0),"")</f>
        <v/>
      </c>
      <c r="E217" s="471"/>
      <c r="F217" s="467"/>
      <c r="G217" s="468"/>
      <c r="H217" s="469"/>
      <c r="I217" s="470"/>
      <c r="J217" s="9"/>
      <c r="K217" s="17"/>
      <c r="L217" s="9"/>
      <c r="M217" s="9"/>
      <c r="N217" s="9"/>
      <c r="O217" s="9"/>
      <c r="P217" s="192">
        <f t="shared" si="19"/>
        <v>0</v>
      </c>
      <c r="Q217" s="193"/>
      <c r="R217" s="388">
        <f>IF($Q$7="Art. 25 AGVV",IFERROR(VLOOKUP(Q217,Data!A$1:B$4,2,0),0),50%)</f>
        <v>0</v>
      </c>
      <c r="S217" s="200">
        <f t="shared" si="17"/>
        <v>0</v>
      </c>
      <c r="T217" s="202">
        <f t="shared" si="18"/>
        <v>0</v>
      </c>
      <c r="U217" s="210"/>
      <c r="V217" s="210"/>
      <c r="W217" s="247"/>
      <c r="X217" s="247"/>
      <c r="Y217" s="211"/>
    </row>
    <row r="218" spans="1:25" outlineLevel="1" x14ac:dyDescent="0.35">
      <c r="A218" s="241">
        <v>27</v>
      </c>
      <c r="B218" s="18"/>
      <c r="C218" s="175" t="str">
        <f>IFERROR(VLOOKUP(B218,Deelnemersoverzicht!B$5:E$56,2,0),"")</f>
        <v/>
      </c>
      <c r="D218" s="176" t="str">
        <f>IFERROR(VLOOKUP(B218,Deelnemersoverzicht!B$5:E$56,4,0),"")</f>
        <v/>
      </c>
      <c r="E218" s="471"/>
      <c r="F218" s="467"/>
      <c r="G218" s="468"/>
      <c r="H218" s="472"/>
      <c r="I218" s="473"/>
      <c r="J218" s="9"/>
      <c r="K218" s="9"/>
      <c r="L218" s="9"/>
      <c r="M218" s="9"/>
      <c r="N218" s="9"/>
      <c r="O218" s="9"/>
      <c r="P218" s="192">
        <f>SUM(H218:L218)</f>
        <v>0</v>
      </c>
      <c r="Q218" s="193"/>
      <c r="R218" s="388">
        <f>IF($Q$7="Art. 25 AGVV",IFERROR(VLOOKUP(Q218,Data!A$1:B$4,2,0),0),50%)</f>
        <v>0</v>
      </c>
      <c r="S218" s="200">
        <f t="shared" si="17"/>
        <v>0</v>
      </c>
      <c r="T218" s="202">
        <f t="shared" si="18"/>
        <v>0</v>
      </c>
      <c r="U218" s="210"/>
      <c r="V218" s="210"/>
      <c r="W218" s="211"/>
      <c r="X218" s="211"/>
      <c r="Y218" s="211"/>
    </row>
    <row r="219" spans="1:25" outlineLevel="1" x14ac:dyDescent="0.35">
      <c r="A219" s="241">
        <v>28</v>
      </c>
      <c r="B219" s="18"/>
      <c r="C219" s="175" t="str">
        <f>IFERROR(VLOOKUP(B219,Deelnemersoverzicht!B$5:E$56,2,0),"")</f>
        <v/>
      </c>
      <c r="D219" s="176" t="str">
        <f>IFERROR(VLOOKUP(B219,Deelnemersoverzicht!B$5:E$56,4,0),"")</f>
        <v/>
      </c>
      <c r="E219" s="466"/>
      <c r="F219" s="467"/>
      <c r="G219" s="468"/>
      <c r="H219" s="469"/>
      <c r="I219" s="470"/>
      <c r="J219" s="9"/>
      <c r="K219" s="17"/>
      <c r="L219" s="9"/>
      <c r="M219" s="9"/>
      <c r="N219" s="9"/>
      <c r="O219" s="9"/>
      <c r="P219" s="192">
        <f t="shared" ref="P219:P230" si="20">SUM(K219:O219)</f>
        <v>0</v>
      </c>
      <c r="Q219" s="193"/>
      <c r="R219" s="388">
        <f>IF($Q$7="Art. 25 AGVV",IFERROR(VLOOKUP(Q219,Data!A$1:B$4,2,0),0),50%)</f>
        <v>0</v>
      </c>
      <c r="S219" s="200">
        <f t="shared" si="17"/>
        <v>0</v>
      </c>
      <c r="T219" s="202">
        <f t="shared" si="18"/>
        <v>0</v>
      </c>
      <c r="U219" s="210"/>
      <c r="V219" s="210"/>
      <c r="W219" s="247"/>
      <c r="X219" s="247"/>
      <c r="Y219" s="211"/>
    </row>
    <row r="220" spans="1:25" outlineLevel="1" x14ac:dyDescent="0.35">
      <c r="A220" s="241">
        <v>29</v>
      </c>
      <c r="B220" s="18"/>
      <c r="C220" s="175" t="str">
        <f>IFERROR(VLOOKUP(B220,Deelnemersoverzicht!B$5:E$56,2,0),"")</f>
        <v/>
      </c>
      <c r="D220" s="176" t="str">
        <f>IFERROR(VLOOKUP(B220,Deelnemersoverzicht!B$5:E$56,4,0),"")</f>
        <v/>
      </c>
      <c r="E220" s="466"/>
      <c r="F220" s="467"/>
      <c r="G220" s="468"/>
      <c r="H220" s="469"/>
      <c r="I220" s="470"/>
      <c r="J220" s="9"/>
      <c r="K220" s="17"/>
      <c r="L220" s="9"/>
      <c r="M220" s="9"/>
      <c r="N220" s="9"/>
      <c r="O220" s="9"/>
      <c r="P220" s="192">
        <f t="shared" si="20"/>
        <v>0</v>
      </c>
      <c r="Q220" s="193"/>
      <c r="R220" s="388">
        <f>IF($Q$7="Art. 25 AGVV",IFERROR(VLOOKUP(Q220,Data!A$1:B$4,2,0),0),50%)</f>
        <v>0</v>
      </c>
      <c r="S220" s="200">
        <f t="shared" si="17"/>
        <v>0</v>
      </c>
      <c r="T220" s="202">
        <f t="shared" si="18"/>
        <v>0</v>
      </c>
      <c r="U220" s="210"/>
      <c r="V220" s="210"/>
      <c r="W220" s="247"/>
      <c r="X220" s="247"/>
      <c r="Y220" s="211"/>
    </row>
    <row r="221" spans="1:25" outlineLevel="1" x14ac:dyDescent="0.35">
      <c r="A221" s="241">
        <v>30</v>
      </c>
      <c r="B221" s="18"/>
      <c r="C221" s="175" t="str">
        <f>IFERROR(VLOOKUP(B221,Deelnemersoverzicht!B$5:E$56,2,0),"")</f>
        <v/>
      </c>
      <c r="D221" s="176" t="str">
        <f>IFERROR(VLOOKUP(B221,Deelnemersoverzicht!B$5:E$56,4,0),"")</f>
        <v/>
      </c>
      <c r="E221" s="466"/>
      <c r="F221" s="467"/>
      <c r="G221" s="468"/>
      <c r="H221" s="469"/>
      <c r="I221" s="470"/>
      <c r="J221" s="9"/>
      <c r="K221" s="17"/>
      <c r="L221" s="9"/>
      <c r="M221" s="9"/>
      <c r="N221" s="9"/>
      <c r="O221" s="9"/>
      <c r="P221" s="192">
        <f t="shared" si="20"/>
        <v>0</v>
      </c>
      <c r="Q221" s="193"/>
      <c r="R221" s="388">
        <f>IF($Q$7="Art. 25 AGVV",IFERROR(VLOOKUP(Q221,Data!A$1:B$4,2,0),0),50%)</f>
        <v>0</v>
      </c>
      <c r="S221" s="200">
        <f t="shared" si="17"/>
        <v>0</v>
      </c>
      <c r="T221" s="202">
        <f t="shared" si="18"/>
        <v>0</v>
      </c>
      <c r="U221" s="210"/>
      <c r="V221" s="210"/>
      <c r="W221" s="247"/>
      <c r="X221" s="247"/>
      <c r="Y221" s="211"/>
    </row>
    <row r="222" spans="1:25" outlineLevel="1" x14ac:dyDescent="0.35">
      <c r="A222" s="241">
        <v>31</v>
      </c>
      <c r="B222" s="18"/>
      <c r="C222" s="175" t="str">
        <f>IFERROR(VLOOKUP(B222,Deelnemersoverzicht!B$5:E$56,2,0),"")</f>
        <v/>
      </c>
      <c r="D222" s="176" t="str">
        <f>IFERROR(VLOOKUP(B222,Deelnemersoverzicht!B$5:E$56,4,0),"")</f>
        <v/>
      </c>
      <c r="E222" s="466"/>
      <c r="F222" s="467"/>
      <c r="G222" s="468"/>
      <c r="H222" s="469"/>
      <c r="I222" s="470"/>
      <c r="J222" s="9"/>
      <c r="K222" s="17"/>
      <c r="L222" s="9"/>
      <c r="M222" s="9"/>
      <c r="N222" s="9"/>
      <c r="O222" s="9"/>
      <c r="P222" s="192">
        <f t="shared" si="20"/>
        <v>0</v>
      </c>
      <c r="Q222" s="193"/>
      <c r="R222" s="388">
        <f>IF($Q$7="Art. 25 AGVV",IFERROR(VLOOKUP(Q222,Data!A$1:B$4,2,0),0),50%)</f>
        <v>0</v>
      </c>
      <c r="S222" s="200">
        <f t="shared" si="17"/>
        <v>0</v>
      </c>
      <c r="T222" s="202">
        <f t="shared" si="18"/>
        <v>0</v>
      </c>
      <c r="U222" s="210"/>
      <c r="V222" s="210"/>
      <c r="W222" s="247"/>
      <c r="X222" s="247"/>
      <c r="Y222" s="211"/>
    </row>
    <row r="223" spans="1:25" outlineLevel="1" x14ac:dyDescent="0.35">
      <c r="A223" s="241">
        <v>32</v>
      </c>
      <c r="B223" s="18"/>
      <c r="C223" s="175" t="str">
        <f>IFERROR(VLOOKUP(B223,Deelnemersoverzicht!B$5:E$56,2,0),"")</f>
        <v/>
      </c>
      <c r="D223" s="176" t="str">
        <f>IFERROR(VLOOKUP(B223,Deelnemersoverzicht!B$5:E$56,4,0),"")</f>
        <v/>
      </c>
      <c r="E223" s="466"/>
      <c r="F223" s="467"/>
      <c r="G223" s="468"/>
      <c r="H223" s="469"/>
      <c r="I223" s="470"/>
      <c r="J223" s="9"/>
      <c r="K223" s="17"/>
      <c r="L223" s="9"/>
      <c r="M223" s="9"/>
      <c r="N223" s="9"/>
      <c r="O223" s="9"/>
      <c r="P223" s="192">
        <f t="shared" si="20"/>
        <v>0</v>
      </c>
      <c r="Q223" s="193"/>
      <c r="R223" s="388">
        <f>IF($Q$7="Art. 25 AGVV",IFERROR(VLOOKUP(Q223,Data!A$1:B$4,2,0),0),50%)</f>
        <v>0</v>
      </c>
      <c r="S223" s="200">
        <f t="shared" si="17"/>
        <v>0</v>
      </c>
      <c r="T223" s="202">
        <f t="shared" si="18"/>
        <v>0</v>
      </c>
      <c r="U223" s="210"/>
      <c r="V223" s="210"/>
      <c r="W223" s="247"/>
      <c r="X223" s="247"/>
      <c r="Y223" s="211"/>
    </row>
    <row r="224" spans="1:25" outlineLevel="1" x14ac:dyDescent="0.35">
      <c r="A224" s="241">
        <v>33</v>
      </c>
      <c r="B224" s="18"/>
      <c r="C224" s="175" t="str">
        <f>IFERROR(VLOOKUP(B224,Deelnemersoverzicht!B$5:E$56,2,0),"")</f>
        <v/>
      </c>
      <c r="D224" s="176" t="str">
        <f>IFERROR(VLOOKUP(B224,Deelnemersoverzicht!B$5:E$56,4,0),"")</f>
        <v/>
      </c>
      <c r="E224" s="466"/>
      <c r="F224" s="467"/>
      <c r="G224" s="468"/>
      <c r="H224" s="469"/>
      <c r="I224" s="470"/>
      <c r="J224" s="9"/>
      <c r="K224" s="17"/>
      <c r="L224" s="9"/>
      <c r="M224" s="9"/>
      <c r="N224" s="9"/>
      <c r="O224" s="9"/>
      <c r="P224" s="192">
        <f t="shared" si="20"/>
        <v>0</v>
      </c>
      <c r="Q224" s="193"/>
      <c r="R224" s="388">
        <f>IF($Q$7="Art. 25 AGVV",IFERROR(VLOOKUP(Q224,Data!A$1:B$4,2,0),0),50%)</f>
        <v>0</v>
      </c>
      <c r="S224" s="200">
        <f t="shared" si="17"/>
        <v>0</v>
      </c>
      <c r="T224" s="202">
        <f t="shared" si="18"/>
        <v>0</v>
      </c>
      <c r="U224" s="210"/>
      <c r="V224" s="210"/>
      <c r="W224" s="247"/>
      <c r="X224" s="247"/>
      <c r="Y224" s="211"/>
    </row>
    <row r="225" spans="1:25" outlineLevel="1" x14ac:dyDescent="0.35">
      <c r="A225" s="241">
        <v>34</v>
      </c>
      <c r="B225" s="18"/>
      <c r="C225" s="175" t="str">
        <f>IFERROR(VLOOKUP(B225,Deelnemersoverzicht!B$5:E$56,2,0),"")</f>
        <v/>
      </c>
      <c r="D225" s="176" t="str">
        <f>IFERROR(VLOOKUP(B225,Deelnemersoverzicht!B$5:E$56,4,0),"")</f>
        <v/>
      </c>
      <c r="E225" s="466"/>
      <c r="F225" s="467"/>
      <c r="G225" s="468"/>
      <c r="H225" s="469"/>
      <c r="I225" s="470"/>
      <c r="J225" s="9"/>
      <c r="K225" s="17"/>
      <c r="L225" s="9"/>
      <c r="M225" s="9"/>
      <c r="N225" s="9"/>
      <c r="O225" s="9"/>
      <c r="P225" s="192">
        <f t="shared" si="20"/>
        <v>0</v>
      </c>
      <c r="Q225" s="193"/>
      <c r="R225" s="388">
        <f>IF($Q$7="Art. 25 AGVV",IFERROR(VLOOKUP(Q225,Data!A$1:B$4,2,0),0),50%)</f>
        <v>0</v>
      </c>
      <c r="S225" s="200">
        <f t="shared" si="17"/>
        <v>0</v>
      </c>
      <c r="T225" s="202">
        <f t="shared" si="18"/>
        <v>0</v>
      </c>
      <c r="U225" s="210"/>
      <c r="V225" s="210"/>
      <c r="W225" s="247"/>
      <c r="X225" s="247"/>
      <c r="Y225" s="211"/>
    </row>
    <row r="226" spans="1:25" outlineLevel="1" x14ac:dyDescent="0.35">
      <c r="A226" s="241">
        <v>35</v>
      </c>
      <c r="B226" s="18"/>
      <c r="C226" s="175" t="str">
        <f>IFERROR(VLOOKUP(B226,Deelnemersoverzicht!B$5:E$56,2,0),"")</f>
        <v/>
      </c>
      <c r="D226" s="176" t="str">
        <f>IFERROR(VLOOKUP(B226,Deelnemersoverzicht!B$5:E$56,4,0),"")</f>
        <v/>
      </c>
      <c r="E226" s="466"/>
      <c r="F226" s="467"/>
      <c r="G226" s="468"/>
      <c r="H226" s="469"/>
      <c r="I226" s="470"/>
      <c r="J226" s="9"/>
      <c r="K226" s="17"/>
      <c r="L226" s="9"/>
      <c r="M226" s="9"/>
      <c r="N226" s="9"/>
      <c r="O226" s="9"/>
      <c r="P226" s="192">
        <f t="shared" si="20"/>
        <v>0</v>
      </c>
      <c r="Q226" s="193"/>
      <c r="R226" s="388">
        <f>IF($Q$7="Art. 25 AGVV",IFERROR(VLOOKUP(Q226,Data!A$1:B$4,2,0),0),50%)</f>
        <v>0</v>
      </c>
      <c r="S226" s="200">
        <f t="shared" si="17"/>
        <v>0</v>
      </c>
      <c r="T226" s="202">
        <f t="shared" si="18"/>
        <v>0</v>
      </c>
      <c r="U226" s="210"/>
      <c r="V226" s="210"/>
      <c r="W226" s="247"/>
      <c r="X226" s="247"/>
      <c r="Y226" s="211"/>
    </row>
    <row r="227" spans="1:25" outlineLevel="1" x14ac:dyDescent="0.35">
      <c r="A227" s="241">
        <v>36</v>
      </c>
      <c r="B227" s="18"/>
      <c r="C227" s="175" t="str">
        <f>IFERROR(VLOOKUP(B227,Deelnemersoverzicht!B$5:E$56,2,0),"")</f>
        <v/>
      </c>
      <c r="D227" s="176" t="str">
        <f>IFERROR(VLOOKUP(B227,Deelnemersoverzicht!B$5:E$56,4,0),"")</f>
        <v/>
      </c>
      <c r="E227" s="466"/>
      <c r="F227" s="467"/>
      <c r="G227" s="468"/>
      <c r="H227" s="469"/>
      <c r="I227" s="470"/>
      <c r="J227" s="9"/>
      <c r="K227" s="17"/>
      <c r="L227" s="9"/>
      <c r="M227" s="9"/>
      <c r="N227" s="9"/>
      <c r="O227" s="9"/>
      <c r="P227" s="192">
        <f t="shared" si="20"/>
        <v>0</v>
      </c>
      <c r="Q227" s="193"/>
      <c r="R227" s="388">
        <f>IF($Q$7="Art. 25 AGVV",IFERROR(VLOOKUP(Q227,Data!A$1:B$4,2,0),0),50%)</f>
        <v>0</v>
      </c>
      <c r="S227" s="200">
        <f t="shared" si="17"/>
        <v>0</v>
      </c>
      <c r="T227" s="202">
        <f t="shared" si="18"/>
        <v>0</v>
      </c>
      <c r="U227" s="210"/>
      <c r="V227" s="210"/>
      <c r="W227" s="247"/>
      <c r="X227" s="247"/>
      <c r="Y227" s="211"/>
    </row>
    <row r="228" spans="1:25" outlineLevel="1" x14ac:dyDescent="0.35">
      <c r="A228" s="241">
        <v>37</v>
      </c>
      <c r="B228" s="18"/>
      <c r="C228" s="175" t="str">
        <f>IFERROR(VLOOKUP(B228,Deelnemersoverzicht!B$5:E$56,2,0),"")</f>
        <v/>
      </c>
      <c r="D228" s="176" t="str">
        <f>IFERROR(VLOOKUP(B228,Deelnemersoverzicht!B$5:E$56,4,0),"")</f>
        <v/>
      </c>
      <c r="E228" s="471"/>
      <c r="F228" s="467"/>
      <c r="G228" s="468"/>
      <c r="H228" s="469"/>
      <c r="I228" s="470"/>
      <c r="J228" s="9"/>
      <c r="K228" s="17"/>
      <c r="L228" s="9"/>
      <c r="M228" s="9"/>
      <c r="N228" s="9"/>
      <c r="O228" s="9"/>
      <c r="P228" s="192">
        <f t="shared" si="20"/>
        <v>0</v>
      </c>
      <c r="Q228" s="193"/>
      <c r="R228" s="388">
        <f>IF($Q$7="Art. 25 AGVV",IFERROR(VLOOKUP(Q228,Data!A$1:B$4,2,0),0),50%)</f>
        <v>0</v>
      </c>
      <c r="S228" s="200">
        <f t="shared" si="17"/>
        <v>0</v>
      </c>
      <c r="T228" s="202">
        <f t="shared" si="18"/>
        <v>0</v>
      </c>
      <c r="U228" s="210"/>
      <c r="V228" s="210"/>
      <c r="W228" s="247"/>
      <c r="X228" s="247"/>
      <c r="Y228" s="211"/>
    </row>
    <row r="229" spans="1:25" outlineLevel="1" x14ac:dyDescent="0.35">
      <c r="A229" s="241">
        <v>38</v>
      </c>
      <c r="B229" s="18"/>
      <c r="C229" s="175" t="str">
        <f>IFERROR(VLOOKUP(B229,Deelnemersoverzicht!B$5:E$56,2,0),"")</f>
        <v/>
      </c>
      <c r="D229" s="176" t="str">
        <f>IFERROR(VLOOKUP(B229,Deelnemersoverzicht!B$5:E$56,4,0),"")</f>
        <v/>
      </c>
      <c r="E229" s="471"/>
      <c r="F229" s="467"/>
      <c r="G229" s="468"/>
      <c r="H229" s="469"/>
      <c r="I229" s="470"/>
      <c r="J229" s="9"/>
      <c r="K229" s="17"/>
      <c r="L229" s="9"/>
      <c r="M229" s="9"/>
      <c r="N229" s="9"/>
      <c r="O229" s="9"/>
      <c r="P229" s="192">
        <f t="shared" si="20"/>
        <v>0</v>
      </c>
      <c r="Q229" s="193"/>
      <c r="R229" s="388">
        <f>IF($Q$7="Art. 25 AGVV",IFERROR(VLOOKUP(Q229,Data!A$1:B$4,2,0),0),50%)</f>
        <v>0</v>
      </c>
      <c r="S229" s="200">
        <f t="shared" si="17"/>
        <v>0</v>
      </c>
      <c r="T229" s="202">
        <f t="shared" si="18"/>
        <v>0</v>
      </c>
      <c r="U229" s="210"/>
      <c r="V229" s="210"/>
      <c r="W229" s="247"/>
      <c r="X229" s="247"/>
      <c r="Y229" s="211"/>
    </row>
    <row r="230" spans="1:25" outlineLevel="1" x14ac:dyDescent="0.35">
      <c r="A230" s="241">
        <v>39</v>
      </c>
      <c r="B230" s="18"/>
      <c r="C230" s="175" t="str">
        <f>IFERROR(VLOOKUP(B230,Deelnemersoverzicht!B$5:E$56,2,0),"")</f>
        <v/>
      </c>
      <c r="D230" s="176" t="str">
        <f>IFERROR(VLOOKUP(B230,Deelnemersoverzicht!B$5:E$56,4,0),"")</f>
        <v/>
      </c>
      <c r="E230" s="471"/>
      <c r="F230" s="467"/>
      <c r="G230" s="468"/>
      <c r="H230" s="469"/>
      <c r="I230" s="470"/>
      <c r="J230" s="9"/>
      <c r="K230" s="17"/>
      <c r="L230" s="9"/>
      <c r="M230" s="9"/>
      <c r="N230" s="9"/>
      <c r="O230" s="9"/>
      <c r="P230" s="192">
        <f t="shared" si="20"/>
        <v>0</v>
      </c>
      <c r="Q230" s="193"/>
      <c r="R230" s="388">
        <f>IF($Q$7="Art. 25 AGVV",IFERROR(VLOOKUP(Q230,Data!A$1:B$4,2,0),0),50%)</f>
        <v>0</v>
      </c>
      <c r="S230" s="200">
        <f t="shared" si="17"/>
        <v>0</v>
      </c>
      <c r="T230" s="202">
        <f t="shared" si="18"/>
        <v>0</v>
      </c>
      <c r="U230" s="210"/>
      <c r="V230" s="210"/>
      <c r="W230" s="247"/>
      <c r="X230" s="247"/>
      <c r="Y230" s="211"/>
    </row>
    <row r="231" spans="1:25" outlineLevel="1" x14ac:dyDescent="0.35">
      <c r="A231" s="241">
        <v>40</v>
      </c>
      <c r="B231" s="18"/>
      <c r="C231" s="175" t="str">
        <f>IFERROR(VLOOKUP(B231,Deelnemersoverzicht!B$5:E$56,2,0),"")</f>
        <v/>
      </c>
      <c r="D231" s="176" t="str">
        <f>IFERROR(VLOOKUP(B231,Deelnemersoverzicht!B$5:E$56,4,0),"")</f>
        <v/>
      </c>
      <c r="E231" s="471"/>
      <c r="F231" s="467"/>
      <c r="G231" s="468"/>
      <c r="H231" s="472"/>
      <c r="I231" s="473"/>
      <c r="J231" s="9"/>
      <c r="K231" s="9"/>
      <c r="L231" s="9"/>
      <c r="M231" s="9"/>
      <c r="N231" s="9"/>
      <c r="O231" s="9"/>
      <c r="P231" s="192">
        <f>SUM(H231:L231)</f>
        <v>0</v>
      </c>
      <c r="Q231" s="193"/>
      <c r="R231" s="388">
        <f>IF($Q$7="Art. 25 AGVV",IFERROR(VLOOKUP(Q231,Data!A$1:B$4,2,0),0),50%)</f>
        <v>0</v>
      </c>
      <c r="S231" s="200">
        <f t="shared" si="17"/>
        <v>0</v>
      </c>
      <c r="T231" s="202">
        <f t="shared" si="18"/>
        <v>0</v>
      </c>
      <c r="U231" s="210"/>
      <c r="V231" s="210"/>
      <c r="W231" s="211"/>
      <c r="X231" s="211"/>
      <c r="Y231" s="211"/>
    </row>
    <row r="232" spans="1:25" outlineLevel="1" x14ac:dyDescent="0.35">
      <c r="A232" s="241">
        <v>41</v>
      </c>
      <c r="B232" s="18"/>
      <c r="C232" s="175" t="str">
        <f>IFERROR(VLOOKUP(B232,Deelnemersoverzicht!B$5:E$56,2,0),"")</f>
        <v/>
      </c>
      <c r="D232" s="176" t="str">
        <f>IFERROR(VLOOKUP(B232,Deelnemersoverzicht!B$5:E$56,4,0),"")</f>
        <v/>
      </c>
      <c r="E232" s="466"/>
      <c r="F232" s="467"/>
      <c r="G232" s="468"/>
      <c r="H232" s="469"/>
      <c r="I232" s="470"/>
      <c r="J232" s="9"/>
      <c r="K232" s="17"/>
      <c r="L232" s="9"/>
      <c r="M232" s="9"/>
      <c r="N232" s="9"/>
      <c r="O232" s="9"/>
      <c r="P232" s="192">
        <f t="shared" ref="P232:P240" si="21">SUM(K232:O232)</f>
        <v>0</v>
      </c>
      <c r="Q232" s="193"/>
      <c r="R232" s="388">
        <f>IF($Q$7="Art. 25 AGVV",IFERROR(VLOOKUP(Q232,Data!A$1:B$4,2,0),0),50%)</f>
        <v>0</v>
      </c>
      <c r="S232" s="200">
        <f t="shared" si="17"/>
        <v>0</v>
      </c>
      <c r="T232" s="202">
        <f t="shared" si="18"/>
        <v>0</v>
      </c>
      <c r="U232" s="210"/>
      <c r="V232" s="210"/>
      <c r="W232" s="247"/>
      <c r="X232" s="247"/>
      <c r="Y232" s="211"/>
    </row>
    <row r="233" spans="1:25" outlineLevel="1" x14ac:dyDescent="0.35">
      <c r="A233" s="241">
        <v>42</v>
      </c>
      <c r="B233" s="18"/>
      <c r="C233" s="175" t="str">
        <f>IFERROR(VLOOKUP(B233,Deelnemersoverzicht!B$5:E$56,2,0),"")</f>
        <v/>
      </c>
      <c r="D233" s="176" t="str">
        <f>IFERROR(VLOOKUP(B233,Deelnemersoverzicht!B$5:E$56,4,0),"")</f>
        <v/>
      </c>
      <c r="E233" s="466"/>
      <c r="F233" s="467"/>
      <c r="G233" s="468"/>
      <c r="H233" s="469"/>
      <c r="I233" s="470"/>
      <c r="J233" s="9"/>
      <c r="K233" s="17"/>
      <c r="L233" s="9"/>
      <c r="M233" s="9"/>
      <c r="N233" s="9"/>
      <c r="O233" s="9"/>
      <c r="P233" s="192">
        <f t="shared" si="21"/>
        <v>0</v>
      </c>
      <c r="Q233" s="193"/>
      <c r="R233" s="388">
        <f>IF($Q$7="Art. 25 AGVV",IFERROR(VLOOKUP(Q233,Data!A$1:B$4,2,0),0),50%)</f>
        <v>0</v>
      </c>
      <c r="S233" s="200">
        <f t="shared" si="17"/>
        <v>0</v>
      </c>
      <c r="T233" s="202">
        <f t="shared" si="18"/>
        <v>0</v>
      </c>
      <c r="U233" s="210"/>
      <c r="V233" s="210"/>
      <c r="W233" s="247"/>
      <c r="X233" s="247"/>
      <c r="Y233" s="211"/>
    </row>
    <row r="234" spans="1:25" outlineLevel="1" x14ac:dyDescent="0.35">
      <c r="A234" s="241">
        <v>43</v>
      </c>
      <c r="B234" s="18"/>
      <c r="C234" s="175" t="str">
        <f>IFERROR(VLOOKUP(B234,Deelnemersoverzicht!B$5:E$56,2,0),"")</f>
        <v/>
      </c>
      <c r="D234" s="176" t="str">
        <f>IFERROR(VLOOKUP(B234,Deelnemersoverzicht!B$5:E$56,4,0),"")</f>
        <v/>
      </c>
      <c r="E234" s="466"/>
      <c r="F234" s="467"/>
      <c r="G234" s="468"/>
      <c r="H234" s="469"/>
      <c r="I234" s="470"/>
      <c r="J234" s="9"/>
      <c r="K234" s="17"/>
      <c r="L234" s="9"/>
      <c r="M234" s="9"/>
      <c r="N234" s="9"/>
      <c r="O234" s="9"/>
      <c r="P234" s="192">
        <f t="shared" si="21"/>
        <v>0</v>
      </c>
      <c r="Q234" s="193"/>
      <c r="R234" s="388">
        <f>IF($Q$7="Art. 25 AGVV",IFERROR(VLOOKUP(Q234,Data!A$1:B$4,2,0),0),50%)</f>
        <v>0</v>
      </c>
      <c r="S234" s="200">
        <f t="shared" si="17"/>
        <v>0</v>
      </c>
      <c r="T234" s="202">
        <f t="shared" si="18"/>
        <v>0</v>
      </c>
      <c r="U234" s="210"/>
      <c r="V234" s="210"/>
      <c r="W234" s="247"/>
      <c r="X234" s="247"/>
      <c r="Y234" s="211"/>
    </row>
    <row r="235" spans="1:25" outlineLevel="1" x14ac:dyDescent="0.35">
      <c r="A235" s="241">
        <v>44</v>
      </c>
      <c r="B235" s="18"/>
      <c r="C235" s="175" t="str">
        <f>IFERROR(VLOOKUP(B235,Deelnemersoverzicht!B$5:E$56,2,0),"")</f>
        <v/>
      </c>
      <c r="D235" s="176" t="str">
        <f>IFERROR(VLOOKUP(B235,Deelnemersoverzicht!B$5:E$56,4,0),"")</f>
        <v/>
      </c>
      <c r="E235" s="466"/>
      <c r="F235" s="467"/>
      <c r="G235" s="468"/>
      <c r="H235" s="469"/>
      <c r="I235" s="470"/>
      <c r="J235" s="9"/>
      <c r="K235" s="17"/>
      <c r="L235" s="9"/>
      <c r="M235" s="9"/>
      <c r="N235" s="9"/>
      <c r="O235" s="9"/>
      <c r="P235" s="192">
        <f t="shared" si="21"/>
        <v>0</v>
      </c>
      <c r="Q235" s="193"/>
      <c r="R235" s="388">
        <f>IF($Q$7="Art. 25 AGVV",IFERROR(VLOOKUP(Q235,Data!A$1:B$4,2,0),0),50%)</f>
        <v>0</v>
      </c>
      <c r="S235" s="200">
        <f t="shared" si="17"/>
        <v>0</v>
      </c>
      <c r="T235" s="202">
        <f t="shared" si="18"/>
        <v>0</v>
      </c>
      <c r="U235" s="210"/>
      <c r="V235" s="210"/>
      <c r="W235" s="247"/>
      <c r="X235" s="247"/>
      <c r="Y235" s="211"/>
    </row>
    <row r="236" spans="1:25" outlineLevel="1" x14ac:dyDescent="0.35">
      <c r="A236" s="241">
        <v>45</v>
      </c>
      <c r="B236" s="18"/>
      <c r="C236" s="175" t="str">
        <f>IFERROR(VLOOKUP(B236,Deelnemersoverzicht!B$5:E$56,2,0),"")</f>
        <v/>
      </c>
      <c r="D236" s="176" t="str">
        <f>IFERROR(VLOOKUP(B236,Deelnemersoverzicht!B$5:E$56,4,0),"")</f>
        <v/>
      </c>
      <c r="E236" s="466"/>
      <c r="F236" s="467"/>
      <c r="G236" s="468"/>
      <c r="H236" s="469"/>
      <c r="I236" s="470"/>
      <c r="J236" s="9"/>
      <c r="K236" s="17"/>
      <c r="L236" s="9"/>
      <c r="M236" s="9"/>
      <c r="N236" s="9"/>
      <c r="O236" s="9"/>
      <c r="P236" s="192">
        <f t="shared" si="21"/>
        <v>0</v>
      </c>
      <c r="Q236" s="193"/>
      <c r="R236" s="388">
        <f>IF($Q$7="Art. 25 AGVV",IFERROR(VLOOKUP(Q236,Data!A$1:B$4,2,0),0),50%)</f>
        <v>0</v>
      </c>
      <c r="S236" s="200">
        <f t="shared" si="17"/>
        <v>0</v>
      </c>
      <c r="T236" s="202">
        <f t="shared" si="18"/>
        <v>0</v>
      </c>
      <c r="U236" s="210"/>
      <c r="V236" s="210"/>
      <c r="W236" s="247"/>
      <c r="X236" s="247"/>
      <c r="Y236" s="211"/>
    </row>
    <row r="237" spans="1:25" outlineLevel="1" x14ac:dyDescent="0.35">
      <c r="A237" s="241">
        <v>46</v>
      </c>
      <c r="B237" s="18"/>
      <c r="C237" s="175" t="str">
        <f>IFERROR(VLOOKUP(B237,Deelnemersoverzicht!B$5:E$56,2,0),"")</f>
        <v/>
      </c>
      <c r="D237" s="176" t="str">
        <f>IFERROR(VLOOKUP(B237,Deelnemersoverzicht!B$5:E$56,4,0),"")</f>
        <v/>
      </c>
      <c r="E237" s="466"/>
      <c r="F237" s="467"/>
      <c r="G237" s="468"/>
      <c r="H237" s="469"/>
      <c r="I237" s="470"/>
      <c r="J237" s="9"/>
      <c r="K237" s="17"/>
      <c r="L237" s="9"/>
      <c r="M237" s="9"/>
      <c r="N237" s="9"/>
      <c r="O237" s="9"/>
      <c r="P237" s="192">
        <f t="shared" si="21"/>
        <v>0</v>
      </c>
      <c r="Q237" s="193"/>
      <c r="R237" s="388">
        <f>IF($Q$7="Art. 25 AGVV",IFERROR(VLOOKUP(Q237,Data!A$1:B$4,2,0),0),50%)</f>
        <v>0</v>
      </c>
      <c r="S237" s="200">
        <f t="shared" si="17"/>
        <v>0</v>
      </c>
      <c r="T237" s="202">
        <f t="shared" si="18"/>
        <v>0</v>
      </c>
      <c r="U237" s="210"/>
      <c r="V237" s="210"/>
      <c r="W237" s="247"/>
      <c r="X237" s="247"/>
      <c r="Y237" s="211"/>
    </row>
    <row r="238" spans="1:25" outlineLevel="1" x14ac:dyDescent="0.35">
      <c r="A238" s="241">
        <v>47</v>
      </c>
      <c r="B238" s="18"/>
      <c r="C238" s="175" t="str">
        <f>IFERROR(VLOOKUP(B238,Deelnemersoverzicht!B$5:E$56,2,0),"")</f>
        <v/>
      </c>
      <c r="D238" s="176" t="str">
        <f>IFERROR(VLOOKUP(B238,Deelnemersoverzicht!B$5:E$56,4,0),"")</f>
        <v/>
      </c>
      <c r="E238" s="466"/>
      <c r="F238" s="467"/>
      <c r="G238" s="468"/>
      <c r="H238" s="469"/>
      <c r="I238" s="470"/>
      <c r="J238" s="9"/>
      <c r="K238" s="17"/>
      <c r="L238" s="9"/>
      <c r="M238" s="9"/>
      <c r="N238" s="9"/>
      <c r="O238" s="9"/>
      <c r="P238" s="192">
        <f t="shared" si="21"/>
        <v>0</v>
      </c>
      <c r="Q238" s="193"/>
      <c r="R238" s="388">
        <f>IF($Q$7="Art. 25 AGVV",IFERROR(VLOOKUP(Q238,Data!A$1:B$4,2,0),0),50%)</f>
        <v>0</v>
      </c>
      <c r="S238" s="200">
        <f t="shared" si="17"/>
        <v>0</v>
      </c>
      <c r="T238" s="202">
        <f t="shared" si="18"/>
        <v>0</v>
      </c>
      <c r="U238" s="210"/>
      <c r="V238" s="210"/>
      <c r="W238" s="247"/>
      <c r="X238" s="247"/>
      <c r="Y238" s="211"/>
    </row>
    <row r="239" spans="1:25" outlineLevel="1" x14ac:dyDescent="0.35">
      <c r="A239" s="241">
        <v>48</v>
      </c>
      <c r="B239" s="18"/>
      <c r="C239" s="175" t="str">
        <f>IFERROR(VLOOKUP(B239,Deelnemersoverzicht!B$5:E$56,2,0),"")</f>
        <v/>
      </c>
      <c r="D239" s="176" t="str">
        <f>IFERROR(VLOOKUP(B239,Deelnemersoverzicht!B$5:E$56,4,0),"")</f>
        <v/>
      </c>
      <c r="E239" s="466"/>
      <c r="F239" s="467"/>
      <c r="G239" s="468"/>
      <c r="H239" s="469"/>
      <c r="I239" s="470"/>
      <c r="J239" s="9"/>
      <c r="K239" s="17"/>
      <c r="L239" s="9"/>
      <c r="M239" s="9"/>
      <c r="N239" s="9"/>
      <c r="O239" s="9"/>
      <c r="P239" s="192">
        <f t="shared" si="21"/>
        <v>0</v>
      </c>
      <c r="Q239" s="193"/>
      <c r="R239" s="388">
        <f>IF($Q$7="Art. 25 AGVV",IFERROR(VLOOKUP(Q239,Data!A$1:B$4,2,0),0),50%)</f>
        <v>0</v>
      </c>
      <c r="S239" s="200">
        <f t="shared" si="17"/>
        <v>0</v>
      </c>
      <c r="T239" s="202">
        <f t="shared" si="18"/>
        <v>0</v>
      </c>
      <c r="U239" s="210"/>
      <c r="V239" s="210"/>
      <c r="W239" s="247"/>
      <c r="X239" s="247"/>
      <c r="Y239" s="211"/>
    </row>
    <row r="240" spans="1:25" outlineLevel="1" x14ac:dyDescent="0.35">
      <c r="A240" s="241">
        <v>49</v>
      </c>
      <c r="B240" s="18"/>
      <c r="C240" s="175" t="str">
        <f>IFERROR(VLOOKUP(B240,Deelnemersoverzicht!B$5:E$56,2,0),"")</f>
        <v/>
      </c>
      <c r="D240" s="176" t="str">
        <f>IFERROR(VLOOKUP(B240,Deelnemersoverzicht!B$5:E$56,4,0),"")</f>
        <v/>
      </c>
      <c r="E240" s="466"/>
      <c r="F240" s="467"/>
      <c r="G240" s="468"/>
      <c r="H240" s="469"/>
      <c r="I240" s="470"/>
      <c r="J240" s="9"/>
      <c r="K240" s="17"/>
      <c r="L240" s="9"/>
      <c r="M240" s="9"/>
      <c r="N240" s="9"/>
      <c r="O240" s="9"/>
      <c r="P240" s="192">
        <f t="shared" si="21"/>
        <v>0</v>
      </c>
      <c r="Q240" s="193"/>
      <c r="R240" s="388">
        <f>IF($Q$7="Art. 25 AGVV",IFERROR(VLOOKUP(Q240,Data!A$1:B$4,2,0),0),50%)</f>
        <v>0</v>
      </c>
      <c r="S240" s="200">
        <f t="shared" si="17"/>
        <v>0</v>
      </c>
      <c r="T240" s="202">
        <f t="shared" si="18"/>
        <v>0</v>
      </c>
      <c r="U240" s="210"/>
      <c r="V240" s="210"/>
      <c r="W240" s="247"/>
      <c r="X240" s="247"/>
      <c r="Y240" s="211"/>
    </row>
    <row r="241" spans="1:26" ht="15" thickBot="1" x14ac:dyDescent="0.4">
      <c r="A241" s="241">
        <v>50</v>
      </c>
      <c r="B241" s="18"/>
      <c r="C241" s="175" t="str">
        <f>IFERROR(VLOOKUP(B241,Deelnemersoverzicht!B$5:E$56,2,0),"")</f>
        <v/>
      </c>
      <c r="D241" s="176" t="str">
        <f>IFERROR(VLOOKUP(B241,Deelnemersoverzicht!B$5:E$56,4,0),"")</f>
        <v/>
      </c>
      <c r="E241" s="510"/>
      <c r="F241" s="511"/>
      <c r="G241" s="512"/>
      <c r="H241" s="472"/>
      <c r="I241" s="473"/>
      <c r="J241" s="36"/>
      <c r="K241" s="36"/>
      <c r="L241" s="36"/>
      <c r="M241" s="36"/>
      <c r="N241" s="36"/>
      <c r="O241" s="36"/>
      <c r="P241" s="192">
        <f>SUM(H241:L241)</f>
        <v>0</v>
      </c>
      <c r="Q241" s="193"/>
      <c r="R241" s="388">
        <f>IF($Q$7="Art. 25 AGVV",IFERROR(VLOOKUP(Q241,Data!A$1:B$4,2,0),0),50%)</f>
        <v>0</v>
      </c>
      <c r="S241" s="200">
        <f t="shared" si="17"/>
        <v>0</v>
      </c>
      <c r="T241" s="202">
        <f t="shared" si="18"/>
        <v>0</v>
      </c>
      <c r="U241" s="210"/>
      <c r="V241" s="210"/>
      <c r="W241" s="211"/>
      <c r="X241" s="211"/>
      <c r="Y241" s="211"/>
    </row>
    <row r="242" spans="1:26" ht="15" thickBot="1" x14ac:dyDescent="0.4">
      <c r="A242" s="249"/>
      <c r="B242" s="250" t="s">
        <v>7</v>
      </c>
      <c r="C242" s="251"/>
      <c r="D242" s="251"/>
      <c r="E242" s="513"/>
      <c r="F242" s="513"/>
      <c r="G242" s="514"/>
      <c r="H242" s="515">
        <f>SUM(H192:H241)</f>
        <v>0</v>
      </c>
      <c r="I242" s="516"/>
      <c r="J242" s="190">
        <f t="shared" ref="J242:P242" si="22">SUM(J192:J241)</f>
        <v>0</v>
      </c>
      <c r="K242" s="190">
        <f t="shared" si="22"/>
        <v>0</v>
      </c>
      <c r="L242" s="190">
        <f t="shared" si="22"/>
        <v>0</v>
      </c>
      <c r="M242" s="190">
        <f t="shared" si="22"/>
        <v>0</v>
      </c>
      <c r="N242" s="190">
        <f t="shared" si="22"/>
        <v>0</v>
      </c>
      <c r="O242" s="190">
        <f t="shared" si="22"/>
        <v>0</v>
      </c>
      <c r="P242" s="191">
        <f t="shared" si="22"/>
        <v>0</v>
      </c>
      <c r="Q242" s="191"/>
      <c r="R242" s="191"/>
      <c r="S242" s="207">
        <f>SUM(S192:S241)</f>
        <v>0</v>
      </c>
      <c r="T242" s="208">
        <f>SUM(T192:T241)</f>
        <v>0</v>
      </c>
      <c r="U242" s="210"/>
      <c r="V242" s="210"/>
      <c r="W242" s="211"/>
      <c r="X242" s="211"/>
      <c r="Y242" s="211"/>
    </row>
    <row r="243" spans="1:26" ht="8.25" customHeight="1" x14ac:dyDescent="0.35">
      <c r="A243" s="248"/>
      <c r="B243" s="218"/>
      <c r="C243" s="218"/>
      <c r="D243" s="218"/>
      <c r="E243" s="218"/>
      <c r="F243" s="218"/>
      <c r="G243" s="218"/>
      <c r="H243" s="218"/>
      <c r="I243" s="218"/>
      <c r="J243" s="218"/>
      <c r="K243" s="218"/>
      <c r="L243" s="218"/>
      <c r="M243" s="218"/>
      <c r="N243" s="218"/>
      <c r="O243" s="252"/>
      <c r="T243" s="252"/>
      <c r="U243" s="252"/>
      <c r="V243" s="210"/>
      <c r="W243" s="210"/>
      <c r="X243" s="211"/>
      <c r="Y243" s="211"/>
      <c r="Z243" s="211"/>
    </row>
    <row r="244" spans="1:26" x14ac:dyDescent="0.35">
      <c r="A244" s="240" t="s">
        <v>22</v>
      </c>
      <c r="B244" s="218"/>
      <c r="C244" s="218"/>
      <c r="D244" s="218"/>
      <c r="E244" s="218"/>
      <c r="F244" s="218"/>
      <c r="G244" s="218"/>
      <c r="H244" s="218"/>
      <c r="I244" s="218"/>
      <c r="J244" s="218"/>
      <c r="K244" s="218"/>
      <c r="L244" s="218"/>
      <c r="M244" s="218"/>
      <c r="N244" s="218"/>
      <c r="O244" s="252"/>
      <c r="S244" s="252"/>
      <c r="T244" s="252"/>
      <c r="U244" s="252"/>
      <c r="V244" s="210"/>
      <c r="W244" s="210"/>
      <c r="X244" s="211"/>
      <c r="Y244" s="211"/>
      <c r="Z244" s="211"/>
    </row>
    <row r="245" spans="1:26" ht="6" customHeight="1" thickBot="1" x14ac:dyDescent="0.4">
      <c r="A245" s="218"/>
      <c r="B245" s="218"/>
      <c r="C245" s="218"/>
      <c r="D245" s="218"/>
      <c r="E245" s="218"/>
      <c r="F245" s="218"/>
      <c r="G245" s="218"/>
      <c r="H245" s="218"/>
      <c r="I245" s="218"/>
      <c r="J245" s="218"/>
      <c r="K245" s="218"/>
      <c r="L245" s="218"/>
      <c r="M245" s="218"/>
      <c r="N245" s="218"/>
      <c r="O245" s="252"/>
      <c r="S245" s="252"/>
      <c r="T245" s="252"/>
      <c r="U245" s="252"/>
      <c r="V245" s="210"/>
      <c r="W245" s="210"/>
      <c r="X245" s="211"/>
      <c r="Y245" s="211"/>
      <c r="Z245" s="211"/>
    </row>
    <row r="246" spans="1:26" ht="15" customHeight="1" x14ac:dyDescent="0.35">
      <c r="A246" s="497" t="s">
        <v>3</v>
      </c>
      <c r="B246" s="493" t="s">
        <v>64</v>
      </c>
      <c r="C246" s="493" t="s">
        <v>69</v>
      </c>
      <c r="D246" s="495" t="s">
        <v>70</v>
      </c>
      <c r="E246" s="499" t="s">
        <v>9</v>
      </c>
      <c r="F246" s="500"/>
      <c r="G246" s="500"/>
      <c r="H246" s="500"/>
      <c r="I246" s="500"/>
      <c r="J246" s="500"/>
      <c r="K246" s="500"/>
      <c r="L246" s="500"/>
      <c r="M246" s="500"/>
      <c r="N246" s="500"/>
      <c r="O246" s="501"/>
      <c r="P246" s="525" t="s">
        <v>74</v>
      </c>
      <c r="Q246" s="495" t="s">
        <v>331</v>
      </c>
      <c r="R246" s="495" t="s">
        <v>310</v>
      </c>
      <c r="S246" s="585" t="s">
        <v>72</v>
      </c>
      <c r="T246" s="507" t="s">
        <v>67</v>
      </c>
      <c r="U246" s="210"/>
      <c r="V246" s="210"/>
      <c r="W246" s="247"/>
      <c r="X246" s="211"/>
      <c r="Y246" s="211"/>
    </row>
    <row r="247" spans="1:26" ht="15" thickBot="1" x14ac:dyDescent="0.4">
      <c r="A247" s="498"/>
      <c r="B247" s="494"/>
      <c r="C247" s="494"/>
      <c r="D247" s="496"/>
      <c r="E247" s="502"/>
      <c r="F247" s="503"/>
      <c r="G247" s="503"/>
      <c r="H247" s="503"/>
      <c r="I247" s="503"/>
      <c r="J247" s="503"/>
      <c r="K247" s="503"/>
      <c r="L247" s="503"/>
      <c r="M247" s="503"/>
      <c r="N247" s="503"/>
      <c r="O247" s="504"/>
      <c r="P247" s="558"/>
      <c r="Q247" s="520"/>
      <c r="R247" s="520"/>
      <c r="S247" s="586"/>
      <c r="T247" s="508"/>
      <c r="U247" s="210"/>
      <c r="V247" s="210"/>
      <c r="W247" s="247"/>
      <c r="X247" s="211"/>
      <c r="Y247" s="211"/>
    </row>
    <row r="248" spans="1:26" x14ac:dyDescent="0.35">
      <c r="A248" s="241">
        <v>1</v>
      </c>
      <c r="B248" s="28">
        <v>1</v>
      </c>
      <c r="C248" s="175" t="str">
        <f>IFERROR(VLOOKUP(B248,Deelnemersoverzicht!B$5:E$56,2,0),"")</f>
        <v/>
      </c>
      <c r="D248" s="176" t="str">
        <f>IFERROR(VLOOKUP(B248,Deelnemersoverzicht!B$5:E$56,4,0),"")</f>
        <v/>
      </c>
      <c r="E248" s="460"/>
      <c r="F248" s="461"/>
      <c r="G248" s="461"/>
      <c r="H248" s="461"/>
      <c r="I248" s="461"/>
      <c r="J248" s="461"/>
      <c r="K248" s="461"/>
      <c r="L248" s="461"/>
      <c r="M248" s="461"/>
      <c r="N248" s="461"/>
      <c r="O248" s="462"/>
      <c r="P248" s="47"/>
      <c r="Q248" s="193"/>
      <c r="R248" s="388">
        <f>IF($Q$7="Art. 25 AGVV",IFERROR(VLOOKUP(Q248,Data!A$1:B$4,2,0),0),50%)</f>
        <v>0</v>
      </c>
      <c r="S248" s="200">
        <f>+P248*R248</f>
        <v>0</v>
      </c>
      <c r="T248" s="202">
        <f>IF(R248=50%,+P248*(D248+R248),P248)</f>
        <v>0</v>
      </c>
      <c r="U248" s="210"/>
      <c r="V248" s="210"/>
      <c r="W248" s="247"/>
      <c r="X248" s="211"/>
      <c r="Y248" s="211"/>
    </row>
    <row r="249" spans="1:26" x14ac:dyDescent="0.35">
      <c r="A249" s="241">
        <v>2</v>
      </c>
      <c r="B249" s="18">
        <v>2</v>
      </c>
      <c r="C249" s="175" t="str">
        <f>IFERROR(VLOOKUP(B249,Deelnemersoverzicht!B$5:E$56,2,0),"")</f>
        <v/>
      </c>
      <c r="D249" s="176" t="str">
        <f>IFERROR(VLOOKUP(B249,Deelnemersoverzicht!B$5:E$56,4,0),"")</f>
        <v/>
      </c>
      <c r="E249" s="454"/>
      <c r="F249" s="455"/>
      <c r="G249" s="455"/>
      <c r="H249" s="455"/>
      <c r="I249" s="455"/>
      <c r="J249" s="455"/>
      <c r="K249" s="455"/>
      <c r="L249" s="455"/>
      <c r="M249" s="455"/>
      <c r="N249" s="455"/>
      <c r="O249" s="456"/>
      <c r="P249" s="48"/>
      <c r="Q249" s="193"/>
      <c r="R249" s="388">
        <f>IF($Q$7="Art. 25 AGVV",IFERROR(VLOOKUP(Q249,Data!A$1:B$4,2,0),0),50%)</f>
        <v>0</v>
      </c>
      <c r="S249" s="200">
        <f t="shared" ref="S249:S297" si="23">+P249*R249</f>
        <v>0</v>
      </c>
      <c r="T249" s="202">
        <f t="shared" ref="T249:T297" si="24">IF(R249=50%,+P249*(D249+R249),P249)</f>
        <v>0</v>
      </c>
      <c r="U249" s="210"/>
      <c r="V249" s="210"/>
      <c r="W249" s="247"/>
      <c r="X249" s="211"/>
      <c r="Y249" s="211"/>
    </row>
    <row r="250" spans="1:26" x14ac:dyDescent="0.35">
      <c r="A250" s="241">
        <v>3</v>
      </c>
      <c r="B250" s="18"/>
      <c r="C250" s="175" t="str">
        <f>IFERROR(VLOOKUP(B250,Deelnemersoverzicht!B$5:E$56,2,0),"")</f>
        <v/>
      </c>
      <c r="D250" s="176" t="str">
        <f>IFERROR(VLOOKUP(B250,Deelnemersoverzicht!B$5:E$56,4,0),"")</f>
        <v/>
      </c>
      <c r="E250" s="454"/>
      <c r="F250" s="455"/>
      <c r="G250" s="455"/>
      <c r="H250" s="455"/>
      <c r="I250" s="455"/>
      <c r="J250" s="455"/>
      <c r="K250" s="455"/>
      <c r="L250" s="455"/>
      <c r="M250" s="455"/>
      <c r="N250" s="455"/>
      <c r="O250" s="456"/>
      <c r="P250" s="48"/>
      <c r="Q250" s="193"/>
      <c r="R250" s="388">
        <f>IF($Q$7="Art. 25 AGVV",IFERROR(VLOOKUP(Q250,Data!A$1:B$4,2,0),0),50%)</f>
        <v>0</v>
      </c>
      <c r="S250" s="200">
        <f t="shared" si="23"/>
        <v>0</v>
      </c>
      <c r="T250" s="202">
        <f t="shared" si="24"/>
        <v>0</v>
      </c>
      <c r="U250" s="210"/>
      <c r="V250" s="210"/>
      <c r="W250" s="247"/>
      <c r="X250" s="211"/>
      <c r="Y250" s="211"/>
    </row>
    <row r="251" spans="1:26" x14ac:dyDescent="0.35">
      <c r="A251" s="241">
        <v>4</v>
      </c>
      <c r="B251" s="18"/>
      <c r="C251" s="175" t="str">
        <f>IFERROR(VLOOKUP(B251,Deelnemersoverzicht!B$5:E$56,2,0),"")</f>
        <v/>
      </c>
      <c r="D251" s="176" t="str">
        <f>IFERROR(VLOOKUP(B251,Deelnemersoverzicht!B$5:E$56,4,0),"")</f>
        <v/>
      </c>
      <c r="E251" s="454"/>
      <c r="F251" s="455"/>
      <c r="G251" s="455"/>
      <c r="H251" s="455"/>
      <c r="I251" s="455"/>
      <c r="J251" s="455"/>
      <c r="K251" s="455"/>
      <c r="L251" s="455"/>
      <c r="M251" s="455"/>
      <c r="N251" s="455"/>
      <c r="O251" s="456"/>
      <c r="P251" s="48"/>
      <c r="Q251" s="193"/>
      <c r="R251" s="388">
        <f>IF($Q$7="Art. 25 AGVV",IFERROR(VLOOKUP(Q251,Data!A$1:B$4,2,0),0),50%)</f>
        <v>0</v>
      </c>
      <c r="S251" s="200">
        <f t="shared" si="23"/>
        <v>0</v>
      </c>
      <c r="T251" s="202">
        <f t="shared" si="24"/>
        <v>0</v>
      </c>
      <c r="U251" s="210"/>
      <c r="V251" s="210"/>
      <c r="W251" s="247"/>
      <c r="X251" s="211"/>
      <c r="Y251" s="211"/>
    </row>
    <row r="252" spans="1:26" x14ac:dyDescent="0.35">
      <c r="A252" s="241">
        <v>5</v>
      </c>
      <c r="B252" s="18"/>
      <c r="C252" s="175" t="str">
        <f>IFERROR(VLOOKUP(B252,Deelnemersoverzicht!B$5:E$56,2,0),"")</f>
        <v/>
      </c>
      <c r="D252" s="176" t="str">
        <f>IFERROR(VLOOKUP(B252,Deelnemersoverzicht!B$5:E$56,4,0),"")</f>
        <v/>
      </c>
      <c r="E252" s="454"/>
      <c r="F252" s="455"/>
      <c r="G252" s="455"/>
      <c r="H252" s="455"/>
      <c r="I252" s="455"/>
      <c r="J252" s="455"/>
      <c r="K252" s="455"/>
      <c r="L252" s="455"/>
      <c r="M252" s="455"/>
      <c r="N252" s="455"/>
      <c r="O252" s="456"/>
      <c r="P252" s="48"/>
      <c r="Q252" s="193"/>
      <c r="R252" s="388">
        <f>IF($Q$7="Art. 25 AGVV",IFERROR(VLOOKUP(Q252,Data!A$1:B$4,2,0),0),50%)</f>
        <v>0</v>
      </c>
      <c r="S252" s="200">
        <f t="shared" si="23"/>
        <v>0</v>
      </c>
      <c r="T252" s="202">
        <f t="shared" si="24"/>
        <v>0</v>
      </c>
      <c r="U252" s="210"/>
      <c r="V252" s="210"/>
      <c r="W252" s="247"/>
      <c r="X252" s="211"/>
      <c r="Y252" s="211"/>
    </row>
    <row r="253" spans="1:26" x14ac:dyDescent="0.35">
      <c r="A253" s="241">
        <v>6</v>
      </c>
      <c r="B253" s="18"/>
      <c r="C253" s="175" t="str">
        <f>IFERROR(VLOOKUP(B253,Deelnemersoverzicht!B$5:E$56,2,0),"")</f>
        <v/>
      </c>
      <c r="D253" s="176" t="str">
        <f>IFERROR(VLOOKUP(B253,Deelnemersoverzicht!B$5:E$56,4,0),"")</f>
        <v/>
      </c>
      <c r="E253" s="454"/>
      <c r="F253" s="455"/>
      <c r="G253" s="455"/>
      <c r="H253" s="455"/>
      <c r="I253" s="455"/>
      <c r="J253" s="455"/>
      <c r="K253" s="455"/>
      <c r="L253" s="455"/>
      <c r="M253" s="455"/>
      <c r="N253" s="455"/>
      <c r="O253" s="456"/>
      <c r="P253" s="48"/>
      <c r="Q253" s="193"/>
      <c r="R253" s="388">
        <f>IF($Q$7="Art. 25 AGVV",IFERROR(VLOOKUP(Q253,Data!A$1:B$4,2,0),0),50%)</f>
        <v>0</v>
      </c>
      <c r="S253" s="200">
        <f t="shared" si="23"/>
        <v>0</v>
      </c>
      <c r="T253" s="202">
        <f t="shared" si="24"/>
        <v>0</v>
      </c>
      <c r="U253" s="210"/>
      <c r="V253" s="210"/>
      <c r="W253" s="247"/>
      <c r="X253" s="211"/>
      <c r="Y253" s="211"/>
    </row>
    <row r="254" spans="1:26" x14ac:dyDescent="0.35">
      <c r="A254" s="241">
        <v>7</v>
      </c>
      <c r="B254" s="18"/>
      <c r="C254" s="175" t="str">
        <f>IFERROR(VLOOKUP(B254,Deelnemersoverzicht!B$5:E$56,2,0),"")</f>
        <v/>
      </c>
      <c r="D254" s="176" t="str">
        <f>IFERROR(VLOOKUP(B254,Deelnemersoverzicht!B$5:E$56,4,0),"")</f>
        <v/>
      </c>
      <c r="E254" s="454"/>
      <c r="F254" s="455"/>
      <c r="G254" s="455"/>
      <c r="H254" s="455"/>
      <c r="I254" s="455"/>
      <c r="J254" s="455"/>
      <c r="K254" s="455"/>
      <c r="L254" s="455"/>
      <c r="M254" s="455"/>
      <c r="N254" s="455"/>
      <c r="O254" s="456"/>
      <c r="P254" s="48"/>
      <c r="Q254" s="193"/>
      <c r="R254" s="388">
        <f>IF($Q$7="Art. 25 AGVV",IFERROR(VLOOKUP(Q254,Data!A$1:B$4,2,0),0),50%)</f>
        <v>0</v>
      </c>
      <c r="S254" s="200">
        <f t="shared" si="23"/>
        <v>0</v>
      </c>
      <c r="T254" s="202">
        <f t="shared" si="24"/>
        <v>0</v>
      </c>
      <c r="U254" s="210"/>
      <c r="V254" s="210"/>
      <c r="W254" s="247"/>
      <c r="X254" s="211"/>
      <c r="Y254" s="211"/>
    </row>
    <row r="255" spans="1:26" x14ac:dyDescent="0.35">
      <c r="A255" s="241">
        <v>8</v>
      </c>
      <c r="B255" s="18"/>
      <c r="C255" s="175" t="str">
        <f>IFERROR(VLOOKUP(B255,Deelnemersoverzicht!B$5:E$56,2,0),"")</f>
        <v/>
      </c>
      <c r="D255" s="176" t="str">
        <f>IFERROR(VLOOKUP(B255,Deelnemersoverzicht!B$5:E$56,4,0),"")</f>
        <v/>
      </c>
      <c r="E255" s="454"/>
      <c r="F255" s="455"/>
      <c r="G255" s="455"/>
      <c r="H255" s="455"/>
      <c r="I255" s="455"/>
      <c r="J255" s="455"/>
      <c r="K255" s="455"/>
      <c r="L255" s="455"/>
      <c r="M255" s="455"/>
      <c r="N255" s="455"/>
      <c r="O255" s="456"/>
      <c r="P255" s="48"/>
      <c r="Q255" s="193"/>
      <c r="R255" s="388">
        <f>IF($Q$7="Art. 25 AGVV",IFERROR(VLOOKUP(Q255,Data!A$1:B$4,2,0),0),50%)</f>
        <v>0</v>
      </c>
      <c r="S255" s="200">
        <f t="shared" si="23"/>
        <v>0</v>
      </c>
      <c r="T255" s="202">
        <f t="shared" si="24"/>
        <v>0</v>
      </c>
      <c r="U255" s="210"/>
      <c r="V255" s="210"/>
      <c r="W255" s="247"/>
      <c r="X255" s="211"/>
      <c r="Y255" s="211"/>
    </row>
    <row r="256" spans="1:26" x14ac:dyDescent="0.35">
      <c r="A256" s="241">
        <v>9</v>
      </c>
      <c r="B256" s="18"/>
      <c r="C256" s="175" t="str">
        <f>IFERROR(VLOOKUP(B256,Deelnemersoverzicht!B$5:E$56,2,0),"")</f>
        <v/>
      </c>
      <c r="D256" s="176" t="str">
        <f>IFERROR(VLOOKUP(B256,Deelnemersoverzicht!B$5:E$56,4,0),"")</f>
        <v/>
      </c>
      <c r="E256" s="454"/>
      <c r="F256" s="455"/>
      <c r="G256" s="455"/>
      <c r="H256" s="455"/>
      <c r="I256" s="455"/>
      <c r="J256" s="455"/>
      <c r="K256" s="455"/>
      <c r="L256" s="455"/>
      <c r="M256" s="455"/>
      <c r="N256" s="455"/>
      <c r="O256" s="456"/>
      <c r="P256" s="48"/>
      <c r="Q256" s="193"/>
      <c r="R256" s="388">
        <f>IF($Q$7="Art. 25 AGVV",IFERROR(VLOOKUP(Q256,Data!A$1:B$4,2,0),0),50%)</f>
        <v>0</v>
      </c>
      <c r="S256" s="200">
        <f t="shared" si="23"/>
        <v>0</v>
      </c>
      <c r="T256" s="202">
        <f t="shared" si="24"/>
        <v>0</v>
      </c>
      <c r="U256" s="210"/>
      <c r="V256" s="210"/>
      <c r="W256" s="247"/>
      <c r="X256" s="211"/>
      <c r="Y256" s="211"/>
    </row>
    <row r="257" spans="1:25" x14ac:dyDescent="0.35">
      <c r="A257" s="241">
        <v>10</v>
      </c>
      <c r="B257" s="18"/>
      <c r="C257" s="175" t="str">
        <f>IFERROR(VLOOKUP(B257,Deelnemersoverzicht!B$5:E$56,2,0),"")</f>
        <v/>
      </c>
      <c r="D257" s="176" t="str">
        <f>IFERROR(VLOOKUP(B257,Deelnemersoverzicht!B$5:E$56,4,0),"")</f>
        <v/>
      </c>
      <c r="E257" s="454"/>
      <c r="F257" s="455"/>
      <c r="G257" s="455"/>
      <c r="H257" s="455"/>
      <c r="I257" s="455"/>
      <c r="J257" s="455"/>
      <c r="K257" s="455"/>
      <c r="L257" s="455"/>
      <c r="M257" s="455"/>
      <c r="N257" s="455"/>
      <c r="O257" s="456"/>
      <c r="P257" s="48"/>
      <c r="Q257" s="193"/>
      <c r="R257" s="388">
        <f>IF($Q$7="Art. 25 AGVV",IFERROR(VLOOKUP(Q257,Data!A$1:B$4,2,0),0),50%)</f>
        <v>0</v>
      </c>
      <c r="S257" s="200">
        <f t="shared" si="23"/>
        <v>0</v>
      </c>
      <c r="T257" s="202">
        <f t="shared" si="24"/>
        <v>0</v>
      </c>
      <c r="U257" s="210"/>
      <c r="V257" s="210"/>
      <c r="W257" s="247"/>
      <c r="X257" s="211"/>
      <c r="Y257" s="211"/>
    </row>
    <row r="258" spans="1:25" x14ac:dyDescent="0.35">
      <c r="A258" s="241">
        <v>11</v>
      </c>
      <c r="B258" s="18"/>
      <c r="C258" s="175" t="str">
        <f>IFERROR(VLOOKUP(B258,Deelnemersoverzicht!B$5:E$56,2,0),"")</f>
        <v/>
      </c>
      <c r="D258" s="176" t="str">
        <f>IFERROR(VLOOKUP(B258,Deelnemersoverzicht!B$5:E$56,4,0),"")</f>
        <v/>
      </c>
      <c r="E258" s="454"/>
      <c r="F258" s="455"/>
      <c r="G258" s="455"/>
      <c r="H258" s="455"/>
      <c r="I258" s="455"/>
      <c r="J258" s="455"/>
      <c r="K258" s="455"/>
      <c r="L258" s="455"/>
      <c r="M258" s="455"/>
      <c r="N258" s="455"/>
      <c r="O258" s="456"/>
      <c r="P258" s="48"/>
      <c r="Q258" s="193"/>
      <c r="R258" s="388">
        <f>IF($Q$7="Art. 25 AGVV",IFERROR(VLOOKUP(Q258,Data!A$1:B$4,2,0),0),50%)</f>
        <v>0</v>
      </c>
      <c r="S258" s="200">
        <f t="shared" si="23"/>
        <v>0</v>
      </c>
      <c r="T258" s="202">
        <f t="shared" si="24"/>
        <v>0</v>
      </c>
      <c r="U258" s="210"/>
      <c r="V258" s="210"/>
      <c r="W258" s="247"/>
      <c r="X258" s="211"/>
      <c r="Y258" s="211"/>
    </row>
    <row r="259" spans="1:25" x14ac:dyDescent="0.35">
      <c r="A259" s="241">
        <v>12</v>
      </c>
      <c r="B259" s="18"/>
      <c r="C259" s="175" t="str">
        <f>IFERROR(VLOOKUP(B259,Deelnemersoverzicht!B$5:E$56,2,0),"")</f>
        <v/>
      </c>
      <c r="D259" s="176" t="str">
        <f>IFERROR(VLOOKUP(B259,Deelnemersoverzicht!B$5:E$56,4,0),"")</f>
        <v/>
      </c>
      <c r="E259" s="454"/>
      <c r="F259" s="455"/>
      <c r="G259" s="455"/>
      <c r="H259" s="455"/>
      <c r="I259" s="455"/>
      <c r="J259" s="455"/>
      <c r="K259" s="455"/>
      <c r="L259" s="455"/>
      <c r="M259" s="455"/>
      <c r="N259" s="455"/>
      <c r="O259" s="456"/>
      <c r="P259" s="48"/>
      <c r="Q259" s="193"/>
      <c r="R259" s="388">
        <f>IF($Q$7="Art. 25 AGVV",IFERROR(VLOOKUP(Q259,Data!A$1:B$4,2,0),0),50%)</f>
        <v>0</v>
      </c>
      <c r="S259" s="200">
        <f t="shared" si="23"/>
        <v>0</v>
      </c>
      <c r="T259" s="202">
        <f t="shared" si="24"/>
        <v>0</v>
      </c>
      <c r="U259" s="210"/>
      <c r="V259" s="210"/>
      <c r="W259" s="247"/>
      <c r="X259" s="211"/>
      <c r="Y259" s="211"/>
    </row>
    <row r="260" spans="1:25" x14ac:dyDescent="0.35">
      <c r="A260" s="241">
        <v>13</v>
      </c>
      <c r="B260" s="18"/>
      <c r="C260" s="175" t="str">
        <f>IFERROR(VLOOKUP(B260,Deelnemersoverzicht!B$5:E$56,2,0),"")</f>
        <v/>
      </c>
      <c r="D260" s="176" t="str">
        <f>IFERROR(VLOOKUP(B260,Deelnemersoverzicht!B$5:E$56,4,0),"")</f>
        <v/>
      </c>
      <c r="E260" s="454"/>
      <c r="F260" s="455"/>
      <c r="G260" s="455"/>
      <c r="H260" s="455"/>
      <c r="I260" s="455"/>
      <c r="J260" s="455"/>
      <c r="K260" s="455"/>
      <c r="L260" s="455"/>
      <c r="M260" s="455"/>
      <c r="N260" s="455"/>
      <c r="O260" s="456"/>
      <c r="P260" s="48"/>
      <c r="Q260" s="193"/>
      <c r="R260" s="388">
        <f>IF($Q$7="Art. 25 AGVV",IFERROR(VLOOKUP(Q260,Data!A$1:B$4,2,0),0),50%)</f>
        <v>0</v>
      </c>
      <c r="S260" s="200">
        <f t="shared" si="23"/>
        <v>0</v>
      </c>
      <c r="T260" s="202">
        <f t="shared" si="24"/>
        <v>0</v>
      </c>
      <c r="U260" s="210"/>
      <c r="V260" s="210"/>
      <c r="W260" s="247"/>
      <c r="X260" s="211"/>
      <c r="Y260" s="211"/>
    </row>
    <row r="261" spans="1:25" x14ac:dyDescent="0.35">
      <c r="A261" s="241">
        <v>14</v>
      </c>
      <c r="B261" s="18"/>
      <c r="C261" s="175" t="str">
        <f>IFERROR(VLOOKUP(B261,Deelnemersoverzicht!B$5:E$56,2,0),"")</f>
        <v/>
      </c>
      <c r="D261" s="176" t="str">
        <f>IFERROR(VLOOKUP(B261,Deelnemersoverzicht!B$5:E$56,4,0),"")</f>
        <v/>
      </c>
      <c r="E261" s="454"/>
      <c r="F261" s="455"/>
      <c r="G261" s="455"/>
      <c r="H261" s="455"/>
      <c r="I261" s="455"/>
      <c r="J261" s="455"/>
      <c r="K261" s="455"/>
      <c r="L261" s="455"/>
      <c r="M261" s="455"/>
      <c r="N261" s="455"/>
      <c r="O261" s="456"/>
      <c r="P261" s="48"/>
      <c r="Q261" s="193"/>
      <c r="R261" s="388">
        <f>IF($Q$7="Art. 25 AGVV",IFERROR(VLOOKUP(Q261,Data!A$1:B$4,2,0),0),50%)</f>
        <v>0</v>
      </c>
      <c r="S261" s="200">
        <f t="shared" si="23"/>
        <v>0</v>
      </c>
      <c r="T261" s="202">
        <f t="shared" si="24"/>
        <v>0</v>
      </c>
      <c r="U261" s="210"/>
      <c r="V261" s="210"/>
      <c r="W261" s="247"/>
      <c r="X261" s="211"/>
      <c r="Y261" s="211"/>
    </row>
    <row r="262" spans="1:25" x14ac:dyDescent="0.35">
      <c r="A262" s="241">
        <v>15</v>
      </c>
      <c r="B262" s="18"/>
      <c r="C262" s="175" t="str">
        <f>IFERROR(VLOOKUP(B262,Deelnemersoverzicht!B$5:E$56,2,0),"")</f>
        <v/>
      </c>
      <c r="D262" s="176" t="str">
        <f>IFERROR(VLOOKUP(B262,Deelnemersoverzicht!B$5:E$56,4,0),"")</f>
        <v/>
      </c>
      <c r="E262" s="454"/>
      <c r="F262" s="455"/>
      <c r="G262" s="455"/>
      <c r="H262" s="455"/>
      <c r="I262" s="455"/>
      <c r="J262" s="455"/>
      <c r="K262" s="455"/>
      <c r="L262" s="455"/>
      <c r="M262" s="455"/>
      <c r="N262" s="455"/>
      <c r="O262" s="456"/>
      <c r="P262" s="48"/>
      <c r="Q262" s="193"/>
      <c r="R262" s="388">
        <f>IF($Q$7="Art. 25 AGVV",IFERROR(VLOOKUP(Q262,Data!A$1:B$4,2,0),0),50%)</f>
        <v>0</v>
      </c>
      <c r="S262" s="200">
        <f t="shared" si="23"/>
        <v>0</v>
      </c>
      <c r="T262" s="202">
        <f t="shared" si="24"/>
        <v>0</v>
      </c>
      <c r="U262" s="210"/>
      <c r="V262" s="210"/>
      <c r="W262" s="247"/>
      <c r="X262" s="211"/>
      <c r="Y262" s="211"/>
    </row>
    <row r="263" spans="1:25" x14ac:dyDescent="0.35">
      <c r="A263" s="241">
        <v>16</v>
      </c>
      <c r="B263" s="18"/>
      <c r="C263" s="175" t="str">
        <f>IFERROR(VLOOKUP(B263,Deelnemersoverzicht!B$5:E$56,2,0),"")</f>
        <v/>
      </c>
      <c r="D263" s="176" t="str">
        <f>IFERROR(VLOOKUP(B263,Deelnemersoverzicht!B$5:E$56,4,0),"")</f>
        <v/>
      </c>
      <c r="E263" s="454"/>
      <c r="F263" s="455"/>
      <c r="G263" s="455"/>
      <c r="H263" s="455"/>
      <c r="I263" s="455"/>
      <c r="J263" s="455"/>
      <c r="K263" s="455"/>
      <c r="L263" s="455"/>
      <c r="M263" s="455"/>
      <c r="N263" s="455"/>
      <c r="O263" s="456"/>
      <c r="P263" s="48"/>
      <c r="Q263" s="193"/>
      <c r="R263" s="388">
        <f>IF($Q$7="Art. 25 AGVV",IFERROR(VLOOKUP(Q263,Data!A$1:B$4,2,0),0),50%)</f>
        <v>0</v>
      </c>
      <c r="S263" s="200">
        <f t="shared" si="23"/>
        <v>0</v>
      </c>
      <c r="T263" s="202">
        <f t="shared" si="24"/>
        <v>0</v>
      </c>
      <c r="U263" s="210"/>
      <c r="V263" s="210"/>
      <c r="W263" s="247"/>
      <c r="X263" s="211"/>
      <c r="Y263" s="211"/>
    </row>
    <row r="264" spans="1:25" x14ac:dyDescent="0.35">
      <c r="A264" s="241">
        <v>17</v>
      </c>
      <c r="B264" s="18"/>
      <c r="C264" s="175" t="str">
        <f>IFERROR(VLOOKUP(B264,Deelnemersoverzicht!B$5:E$56,2,0),"")</f>
        <v/>
      </c>
      <c r="D264" s="176" t="str">
        <f>IFERROR(VLOOKUP(B264,Deelnemersoverzicht!B$5:E$56,4,0),"")</f>
        <v/>
      </c>
      <c r="E264" s="454"/>
      <c r="F264" s="455"/>
      <c r="G264" s="455"/>
      <c r="H264" s="455"/>
      <c r="I264" s="455"/>
      <c r="J264" s="455"/>
      <c r="K264" s="455"/>
      <c r="L264" s="455"/>
      <c r="M264" s="455"/>
      <c r="N264" s="455"/>
      <c r="O264" s="456"/>
      <c r="P264" s="48"/>
      <c r="Q264" s="193"/>
      <c r="R264" s="388">
        <f>IF($Q$7="Art. 25 AGVV",IFERROR(VLOOKUP(Q264,Data!A$1:B$4,2,0),0),50%)</f>
        <v>0</v>
      </c>
      <c r="S264" s="200">
        <f t="shared" si="23"/>
        <v>0</v>
      </c>
      <c r="T264" s="202">
        <f t="shared" si="24"/>
        <v>0</v>
      </c>
      <c r="U264" s="210"/>
      <c r="V264" s="210"/>
      <c r="W264" s="247"/>
      <c r="X264" s="211"/>
      <c r="Y264" s="211"/>
    </row>
    <row r="265" spans="1:25" x14ac:dyDescent="0.35">
      <c r="A265" s="241">
        <v>18</v>
      </c>
      <c r="B265" s="18"/>
      <c r="C265" s="175" t="str">
        <f>IFERROR(VLOOKUP(B265,Deelnemersoverzicht!B$5:E$56,2,0),"")</f>
        <v/>
      </c>
      <c r="D265" s="176" t="str">
        <f>IFERROR(VLOOKUP(B265,Deelnemersoverzicht!B$5:E$56,4,0),"")</f>
        <v/>
      </c>
      <c r="E265" s="454"/>
      <c r="F265" s="455"/>
      <c r="G265" s="455"/>
      <c r="H265" s="455"/>
      <c r="I265" s="455"/>
      <c r="J265" s="455"/>
      <c r="K265" s="455"/>
      <c r="L265" s="455"/>
      <c r="M265" s="455"/>
      <c r="N265" s="455"/>
      <c r="O265" s="456"/>
      <c r="P265" s="48"/>
      <c r="Q265" s="193"/>
      <c r="R265" s="388">
        <f>IF($Q$7="Art. 25 AGVV",IFERROR(VLOOKUP(Q265,Data!A$1:B$4,2,0),0),50%)</f>
        <v>0</v>
      </c>
      <c r="S265" s="200">
        <f t="shared" si="23"/>
        <v>0</v>
      </c>
      <c r="T265" s="202">
        <f t="shared" si="24"/>
        <v>0</v>
      </c>
      <c r="U265" s="210"/>
      <c r="V265" s="210"/>
      <c r="W265" s="247"/>
      <c r="X265" s="211"/>
      <c r="Y265" s="211"/>
    </row>
    <row r="266" spans="1:25" x14ac:dyDescent="0.35">
      <c r="A266" s="241">
        <v>19</v>
      </c>
      <c r="B266" s="18"/>
      <c r="C266" s="175" t="str">
        <f>IFERROR(VLOOKUP(B266,Deelnemersoverzicht!B$5:E$56,2,0),"")</f>
        <v/>
      </c>
      <c r="D266" s="176" t="str">
        <f>IFERROR(VLOOKUP(B266,Deelnemersoverzicht!B$5:E$56,4,0),"")</f>
        <v/>
      </c>
      <c r="E266" s="454"/>
      <c r="F266" s="455"/>
      <c r="G266" s="455"/>
      <c r="H266" s="455"/>
      <c r="I266" s="455"/>
      <c r="J266" s="455"/>
      <c r="K266" s="455"/>
      <c r="L266" s="455"/>
      <c r="M266" s="455"/>
      <c r="N266" s="455"/>
      <c r="O266" s="456"/>
      <c r="P266" s="48"/>
      <c r="Q266" s="193"/>
      <c r="R266" s="388">
        <f>IF($Q$7="Art. 25 AGVV",IFERROR(VLOOKUP(Q266,Data!A$1:B$4,2,0),0),50%)</f>
        <v>0</v>
      </c>
      <c r="S266" s="200">
        <f t="shared" si="23"/>
        <v>0</v>
      </c>
      <c r="T266" s="202">
        <f t="shared" si="24"/>
        <v>0</v>
      </c>
      <c r="U266" s="210"/>
      <c r="V266" s="210"/>
      <c r="W266" s="247"/>
      <c r="X266" s="211"/>
      <c r="Y266" s="211"/>
    </row>
    <row r="267" spans="1:25" outlineLevel="1" x14ac:dyDescent="0.35">
      <c r="A267" s="241">
        <v>20</v>
      </c>
      <c r="B267" s="18"/>
      <c r="C267" s="175" t="str">
        <f>IFERROR(VLOOKUP(B267,Deelnemersoverzicht!B$5:E$56,2,0),"")</f>
        <v/>
      </c>
      <c r="D267" s="176" t="str">
        <f>IFERROR(VLOOKUP(B267,Deelnemersoverzicht!B$5:E$56,4,0),"")</f>
        <v/>
      </c>
      <c r="E267" s="454"/>
      <c r="F267" s="455"/>
      <c r="G267" s="455"/>
      <c r="H267" s="455"/>
      <c r="I267" s="455"/>
      <c r="J267" s="455"/>
      <c r="K267" s="455"/>
      <c r="L267" s="455"/>
      <c r="M267" s="455"/>
      <c r="N267" s="455"/>
      <c r="O267" s="456"/>
      <c r="P267" s="48"/>
      <c r="Q267" s="193"/>
      <c r="R267" s="388">
        <f>IF($Q$7="Art. 25 AGVV",IFERROR(VLOOKUP(Q267,Data!A$1:B$4,2,0),0),50%)</f>
        <v>0</v>
      </c>
      <c r="S267" s="200">
        <f t="shared" si="23"/>
        <v>0</v>
      </c>
      <c r="T267" s="202">
        <f t="shared" si="24"/>
        <v>0</v>
      </c>
      <c r="U267" s="210"/>
      <c r="V267" s="210"/>
      <c r="W267" s="247"/>
      <c r="X267" s="211"/>
      <c r="Y267" s="211"/>
    </row>
    <row r="268" spans="1:25" outlineLevel="1" x14ac:dyDescent="0.35">
      <c r="A268" s="241">
        <v>21</v>
      </c>
      <c r="B268" s="18"/>
      <c r="C268" s="175" t="str">
        <f>IFERROR(VLOOKUP(B268,Deelnemersoverzicht!B$5:E$56,2,0),"")</f>
        <v/>
      </c>
      <c r="D268" s="176" t="str">
        <f>IFERROR(VLOOKUP(B268,Deelnemersoverzicht!B$5:E$56,4,0),"")</f>
        <v/>
      </c>
      <c r="E268" s="454"/>
      <c r="F268" s="455"/>
      <c r="G268" s="455"/>
      <c r="H268" s="455"/>
      <c r="I268" s="455"/>
      <c r="J268" s="455"/>
      <c r="K268" s="455"/>
      <c r="L268" s="455"/>
      <c r="M268" s="455"/>
      <c r="N268" s="455"/>
      <c r="O268" s="456"/>
      <c r="P268" s="48"/>
      <c r="Q268" s="193"/>
      <c r="R268" s="388">
        <f>IF($Q$7="Art. 25 AGVV",IFERROR(VLOOKUP(Q268,Data!A$1:B$4,2,0),0),50%)</f>
        <v>0</v>
      </c>
      <c r="S268" s="200">
        <f t="shared" si="23"/>
        <v>0</v>
      </c>
      <c r="T268" s="202">
        <f t="shared" si="24"/>
        <v>0</v>
      </c>
      <c r="U268" s="210"/>
      <c r="V268" s="210"/>
      <c r="W268" s="247"/>
      <c r="X268" s="211"/>
      <c r="Y268" s="211"/>
    </row>
    <row r="269" spans="1:25" outlineLevel="1" x14ac:dyDescent="0.35">
      <c r="A269" s="241">
        <v>22</v>
      </c>
      <c r="B269" s="18"/>
      <c r="C269" s="175" t="str">
        <f>IFERROR(VLOOKUP(B269,Deelnemersoverzicht!B$5:E$56,2,0),"")</f>
        <v/>
      </c>
      <c r="D269" s="176" t="str">
        <f>IFERROR(VLOOKUP(B269,Deelnemersoverzicht!B$5:E$56,4,0),"")</f>
        <v/>
      </c>
      <c r="E269" s="454"/>
      <c r="F269" s="455"/>
      <c r="G269" s="455"/>
      <c r="H269" s="455"/>
      <c r="I269" s="455"/>
      <c r="J269" s="455"/>
      <c r="K269" s="455"/>
      <c r="L269" s="455"/>
      <c r="M269" s="455"/>
      <c r="N269" s="455"/>
      <c r="O269" s="456"/>
      <c r="P269" s="48"/>
      <c r="Q269" s="193"/>
      <c r="R269" s="388">
        <f>IF($Q$7="Art. 25 AGVV",IFERROR(VLOOKUP(Q269,Data!A$1:B$4,2,0),0),50%)</f>
        <v>0</v>
      </c>
      <c r="S269" s="200">
        <f t="shared" si="23"/>
        <v>0</v>
      </c>
      <c r="T269" s="202">
        <f t="shared" si="24"/>
        <v>0</v>
      </c>
      <c r="U269" s="210"/>
      <c r="V269" s="210"/>
      <c r="W269" s="247"/>
      <c r="X269" s="211"/>
      <c r="Y269" s="211"/>
    </row>
    <row r="270" spans="1:25" outlineLevel="1" x14ac:dyDescent="0.35">
      <c r="A270" s="241">
        <v>23</v>
      </c>
      <c r="B270" s="18"/>
      <c r="C270" s="175" t="str">
        <f>IFERROR(VLOOKUP(B270,Deelnemersoverzicht!B$5:E$56,2,0),"")</f>
        <v/>
      </c>
      <c r="D270" s="176" t="str">
        <f>IFERROR(VLOOKUP(B270,Deelnemersoverzicht!B$5:E$56,4,0),"")</f>
        <v/>
      </c>
      <c r="E270" s="454"/>
      <c r="F270" s="455"/>
      <c r="G270" s="455"/>
      <c r="H270" s="455"/>
      <c r="I270" s="455"/>
      <c r="J270" s="455"/>
      <c r="K270" s="455"/>
      <c r="L270" s="455"/>
      <c r="M270" s="455"/>
      <c r="N270" s="455"/>
      <c r="O270" s="456"/>
      <c r="P270" s="48"/>
      <c r="Q270" s="193"/>
      <c r="R270" s="388">
        <f>IF($Q$7="Art. 25 AGVV",IFERROR(VLOOKUP(Q270,Data!A$1:B$4,2,0),0),50%)</f>
        <v>0</v>
      </c>
      <c r="S270" s="200">
        <f t="shared" si="23"/>
        <v>0</v>
      </c>
      <c r="T270" s="202">
        <f t="shared" si="24"/>
        <v>0</v>
      </c>
      <c r="U270" s="210"/>
      <c r="V270" s="210"/>
      <c r="W270" s="247"/>
      <c r="X270" s="211"/>
      <c r="Y270" s="211"/>
    </row>
    <row r="271" spans="1:25" outlineLevel="1" x14ac:dyDescent="0.35">
      <c r="A271" s="241">
        <v>24</v>
      </c>
      <c r="B271" s="18"/>
      <c r="C271" s="175" t="str">
        <f>IFERROR(VLOOKUP(B271,Deelnemersoverzicht!B$5:E$56,2,0),"")</f>
        <v/>
      </c>
      <c r="D271" s="176" t="str">
        <f>IFERROR(VLOOKUP(B271,Deelnemersoverzicht!B$5:E$56,4,0),"")</f>
        <v/>
      </c>
      <c r="E271" s="454"/>
      <c r="F271" s="455"/>
      <c r="G271" s="455"/>
      <c r="H271" s="455"/>
      <c r="I271" s="455"/>
      <c r="J271" s="455"/>
      <c r="K271" s="455"/>
      <c r="L271" s="455"/>
      <c r="M271" s="455"/>
      <c r="N271" s="455"/>
      <c r="O271" s="456"/>
      <c r="P271" s="48"/>
      <c r="Q271" s="193"/>
      <c r="R271" s="388">
        <f>IF($Q$7="Art. 25 AGVV",IFERROR(VLOOKUP(Q271,Data!A$1:B$4,2,0),0),50%)</f>
        <v>0</v>
      </c>
      <c r="S271" s="200">
        <f t="shared" si="23"/>
        <v>0</v>
      </c>
      <c r="T271" s="202">
        <f t="shared" si="24"/>
        <v>0</v>
      </c>
      <c r="U271" s="210"/>
      <c r="V271" s="210"/>
      <c r="W271" s="247"/>
      <c r="X271" s="211"/>
      <c r="Y271" s="211"/>
    </row>
    <row r="272" spans="1:25" outlineLevel="1" x14ac:dyDescent="0.35">
      <c r="A272" s="241">
        <v>25</v>
      </c>
      <c r="B272" s="18"/>
      <c r="C272" s="175" t="str">
        <f>IFERROR(VLOOKUP(B272,Deelnemersoverzicht!B$5:E$56,2,0),"")</f>
        <v/>
      </c>
      <c r="D272" s="176" t="str">
        <f>IFERROR(VLOOKUP(B272,Deelnemersoverzicht!B$5:E$56,4,0),"")</f>
        <v/>
      </c>
      <c r="E272" s="454"/>
      <c r="F272" s="455"/>
      <c r="G272" s="455"/>
      <c r="H272" s="455"/>
      <c r="I272" s="455"/>
      <c r="J272" s="455"/>
      <c r="K272" s="455"/>
      <c r="L272" s="455"/>
      <c r="M272" s="455"/>
      <c r="N272" s="455"/>
      <c r="O272" s="456"/>
      <c r="P272" s="48"/>
      <c r="Q272" s="193"/>
      <c r="R272" s="388">
        <f>IF($Q$7="Art. 25 AGVV",IFERROR(VLOOKUP(Q272,Data!A$1:B$4,2,0),0),50%)</f>
        <v>0</v>
      </c>
      <c r="S272" s="200">
        <f t="shared" si="23"/>
        <v>0</v>
      </c>
      <c r="T272" s="202">
        <f t="shared" si="24"/>
        <v>0</v>
      </c>
      <c r="U272" s="210"/>
      <c r="V272" s="210"/>
      <c r="W272" s="247"/>
      <c r="X272" s="211"/>
      <c r="Y272" s="211"/>
    </row>
    <row r="273" spans="1:25" outlineLevel="1" x14ac:dyDescent="0.35">
      <c r="A273" s="241">
        <v>26</v>
      </c>
      <c r="B273" s="18"/>
      <c r="C273" s="175" t="str">
        <f>IFERROR(VLOOKUP(B273,Deelnemersoverzicht!B$5:E$56,2,0),"")</f>
        <v/>
      </c>
      <c r="D273" s="176" t="str">
        <f>IFERROR(VLOOKUP(B273,Deelnemersoverzicht!B$5:E$56,4,0),"")</f>
        <v/>
      </c>
      <c r="E273" s="454"/>
      <c r="F273" s="455"/>
      <c r="G273" s="455"/>
      <c r="H273" s="455"/>
      <c r="I273" s="455"/>
      <c r="J273" s="455"/>
      <c r="K273" s="455"/>
      <c r="L273" s="455"/>
      <c r="M273" s="455"/>
      <c r="N273" s="455"/>
      <c r="O273" s="456"/>
      <c r="P273" s="48"/>
      <c r="Q273" s="193"/>
      <c r="R273" s="388">
        <f>IF($Q$7="Art. 25 AGVV",IFERROR(VLOOKUP(Q273,Data!A$1:B$4,2,0),0),50%)</f>
        <v>0</v>
      </c>
      <c r="S273" s="200">
        <f t="shared" si="23"/>
        <v>0</v>
      </c>
      <c r="T273" s="202">
        <f t="shared" si="24"/>
        <v>0</v>
      </c>
      <c r="U273" s="210"/>
      <c r="V273" s="210"/>
      <c r="W273" s="247"/>
      <c r="X273" s="211"/>
      <c r="Y273" s="211"/>
    </row>
    <row r="274" spans="1:25" outlineLevel="1" x14ac:dyDescent="0.35">
      <c r="A274" s="241">
        <v>27</v>
      </c>
      <c r="B274" s="18"/>
      <c r="C274" s="175" t="str">
        <f>IFERROR(VLOOKUP(B274,Deelnemersoverzicht!B$5:E$56,2,0),"")</f>
        <v/>
      </c>
      <c r="D274" s="176" t="str">
        <f>IFERROR(VLOOKUP(B274,Deelnemersoverzicht!B$5:E$56,4,0),"")</f>
        <v/>
      </c>
      <c r="E274" s="454"/>
      <c r="F274" s="455"/>
      <c r="G274" s="455"/>
      <c r="H274" s="455"/>
      <c r="I274" s="455"/>
      <c r="J274" s="455"/>
      <c r="K274" s="455"/>
      <c r="L274" s="455"/>
      <c r="M274" s="455"/>
      <c r="N274" s="455"/>
      <c r="O274" s="456"/>
      <c r="P274" s="48"/>
      <c r="Q274" s="193"/>
      <c r="R274" s="388">
        <f>IF($Q$7="Art. 25 AGVV",IFERROR(VLOOKUP(Q274,Data!A$1:B$4,2,0),0),50%)</f>
        <v>0</v>
      </c>
      <c r="S274" s="200">
        <f t="shared" si="23"/>
        <v>0</v>
      </c>
      <c r="T274" s="202">
        <f t="shared" si="24"/>
        <v>0</v>
      </c>
      <c r="U274" s="210"/>
      <c r="V274" s="210"/>
      <c r="W274" s="247"/>
      <c r="X274" s="211"/>
      <c r="Y274" s="211"/>
    </row>
    <row r="275" spans="1:25" outlineLevel="1" x14ac:dyDescent="0.35">
      <c r="A275" s="241">
        <v>28</v>
      </c>
      <c r="B275" s="18"/>
      <c r="C275" s="175" t="str">
        <f>IFERROR(VLOOKUP(B275,Deelnemersoverzicht!B$5:E$56,2,0),"")</f>
        <v/>
      </c>
      <c r="D275" s="176" t="str">
        <f>IFERROR(VLOOKUP(B275,Deelnemersoverzicht!B$5:E$56,4,0),"")</f>
        <v/>
      </c>
      <c r="E275" s="454"/>
      <c r="F275" s="455"/>
      <c r="G275" s="455"/>
      <c r="H275" s="455"/>
      <c r="I275" s="455"/>
      <c r="J275" s="455"/>
      <c r="K275" s="455"/>
      <c r="L275" s="455"/>
      <c r="M275" s="455"/>
      <c r="N275" s="455"/>
      <c r="O275" s="456"/>
      <c r="P275" s="48"/>
      <c r="Q275" s="193"/>
      <c r="R275" s="388">
        <f>IF($Q$7="Art. 25 AGVV",IFERROR(VLOOKUP(Q275,Data!A$1:B$4,2,0),0),50%)</f>
        <v>0</v>
      </c>
      <c r="S275" s="200">
        <f t="shared" si="23"/>
        <v>0</v>
      </c>
      <c r="T275" s="202">
        <f t="shared" si="24"/>
        <v>0</v>
      </c>
      <c r="U275" s="210"/>
      <c r="V275" s="210"/>
      <c r="W275" s="247"/>
      <c r="X275" s="211"/>
      <c r="Y275" s="211"/>
    </row>
    <row r="276" spans="1:25" outlineLevel="1" x14ac:dyDescent="0.35">
      <c r="A276" s="241">
        <v>29</v>
      </c>
      <c r="B276" s="18"/>
      <c r="C276" s="175" t="str">
        <f>IFERROR(VLOOKUP(B276,Deelnemersoverzicht!B$5:E$56,2,0),"")</f>
        <v/>
      </c>
      <c r="D276" s="176" t="str">
        <f>IFERROR(VLOOKUP(B276,Deelnemersoverzicht!B$5:E$56,4,0),"")</f>
        <v/>
      </c>
      <c r="E276" s="454"/>
      <c r="F276" s="455"/>
      <c r="G276" s="455"/>
      <c r="H276" s="455"/>
      <c r="I276" s="455"/>
      <c r="J276" s="455"/>
      <c r="K276" s="455"/>
      <c r="L276" s="455"/>
      <c r="M276" s="455"/>
      <c r="N276" s="455"/>
      <c r="O276" s="456"/>
      <c r="P276" s="48"/>
      <c r="Q276" s="193"/>
      <c r="R276" s="388">
        <f>IF($Q$7="Art. 25 AGVV",IFERROR(VLOOKUP(Q276,Data!A$1:B$4,2,0),0),50%)</f>
        <v>0</v>
      </c>
      <c r="S276" s="200">
        <f t="shared" si="23"/>
        <v>0</v>
      </c>
      <c r="T276" s="202">
        <f t="shared" si="24"/>
        <v>0</v>
      </c>
      <c r="U276" s="210"/>
      <c r="V276" s="210"/>
      <c r="W276" s="247"/>
      <c r="X276" s="211"/>
      <c r="Y276" s="211"/>
    </row>
    <row r="277" spans="1:25" outlineLevel="1" x14ac:dyDescent="0.35">
      <c r="A277" s="241">
        <v>30</v>
      </c>
      <c r="B277" s="18"/>
      <c r="C277" s="175" t="str">
        <f>IFERROR(VLOOKUP(B277,Deelnemersoverzicht!B$5:E$56,2,0),"")</f>
        <v/>
      </c>
      <c r="D277" s="176" t="str">
        <f>IFERROR(VLOOKUP(B277,Deelnemersoverzicht!B$5:E$56,4,0),"")</f>
        <v/>
      </c>
      <c r="E277" s="454"/>
      <c r="F277" s="455"/>
      <c r="G277" s="455"/>
      <c r="H277" s="455"/>
      <c r="I277" s="455"/>
      <c r="J277" s="455"/>
      <c r="K277" s="455"/>
      <c r="L277" s="455"/>
      <c r="M277" s="455"/>
      <c r="N277" s="455"/>
      <c r="O277" s="456"/>
      <c r="P277" s="48"/>
      <c r="Q277" s="193"/>
      <c r="R277" s="388">
        <f>IF($Q$7="Art. 25 AGVV",IFERROR(VLOOKUP(Q277,Data!A$1:B$4,2,0),0),50%)</f>
        <v>0</v>
      </c>
      <c r="S277" s="200">
        <f t="shared" si="23"/>
        <v>0</v>
      </c>
      <c r="T277" s="202">
        <f t="shared" si="24"/>
        <v>0</v>
      </c>
      <c r="U277" s="210"/>
      <c r="V277" s="210"/>
      <c r="W277" s="247"/>
      <c r="X277" s="211"/>
      <c r="Y277" s="211"/>
    </row>
    <row r="278" spans="1:25" outlineLevel="1" x14ac:dyDescent="0.35">
      <c r="A278" s="241">
        <v>31</v>
      </c>
      <c r="B278" s="18"/>
      <c r="C278" s="175" t="str">
        <f>IFERROR(VLOOKUP(B278,Deelnemersoverzicht!B$5:E$56,2,0),"")</f>
        <v/>
      </c>
      <c r="D278" s="176" t="str">
        <f>IFERROR(VLOOKUP(B278,Deelnemersoverzicht!B$5:E$56,4,0),"")</f>
        <v/>
      </c>
      <c r="E278" s="454"/>
      <c r="F278" s="455"/>
      <c r="G278" s="455"/>
      <c r="H278" s="455"/>
      <c r="I278" s="455"/>
      <c r="J278" s="455"/>
      <c r="K278" s="455"/>
      <c r="L278" s="455"/>
      <c r="M278" s="455"/>
      <c r="N278" s="455"/>
      <c r="O278" s="456"/>
      <c r="P278" s="48"/>
      <c r="Q278" s="193"/>
      <c r="R278" s="388">
        <f>IF($Q$7="Art. 25 AGVV",IFERROR(VLOOKUP(Q278,Data!A$1:B$4,2,0),0),50%)</f>
        <v>0</v>
      </c>
      <c r="S278" s="200">
        <f t="shared" si="23"/>
        <v>0</v>
      </c>
      <c r="T278" s="202">
        <f t="shared" si="24"/>
        <v>0</v>
      </c>
      <c r="U278" s="210"/>
      <c r="V278" s="210"/>
      <c r="W278" s="247"/>
      <c r="X278" s="211"/>
      <c r="Y278" s="211"/>
    </row>
    <row r="279" spans="1:25" outlineLevel="1" x14ac:dyDescent="0.35">
      <c r="A279" s="241">
        <v>32</v>
      </c>
      <c r="B279" s="18"/>
      <c r="C279" s="175" t="str">
        <f>IFERROR(VLOOKUP(B279,Deelnemersoverzicht!B$5:E$56,2,0),"")</f>
        <v/>
      </c>
      <c r="D279" s="176" t="str">
        <f>IFERROR(VLOOKUP(B279,Deelnemersoverzicht!B$5:E$56,4,0),"")</f>
        <v/>
      </c>
      <c r="E279" s="454"/>
      <c r="F279" s="455"/>
      <c r="G279" s="455"/>
      <c r="H279" s="455"/>
      <c r="I279" s="455"/>
      <c r="J279" s="455"/>
      <c r="K279" s="455"/>
      <c r="L279" s="455"/>
      <c r="M279" s="455"/>
      <c r="N279" s="455"/>
      <c r="O279" s="456"/>
      <c r="P279" s="48"/>
      <c r="Q279" s="193"/>
      <c r="R279" s="388">
        <f>IF($Q$7="Art. 25 AGVV",IFERROR(VLOOKUP(Q279,Data!A$1:B$4,2,0),0),50%)</f>
        <v>0</v>
      </c>
      <c r="S279" s="200">
        <f t="shared" si="23"/>
        <v>0</v>
      </c>
      <c r="T279" s="202">
        <f t="shared" si="24"/>
        <v>0</v>
      </c>
      <c r="U279" s="210"/>
      <c r="V279" s="210"/>
      <c r="W279" s="247"/>
      <c r="X279" s="211"/>
      <c r="Y279" s="211"/>
    </row>
    <row r="280" spans="1:25" outlineLevel="1" x14ac:dyDescent="0.35">
      <c r="A280" s="241">
        <v>33</v>
      </c>
      <c r="B280" s="18"/>
      <c r="C280" s="175" t="str">
        <f>IFERROR(VLOOKUP(B280,Deelnemersoverzicht!B$5:E$56,2,0),"")</f>
        <v/>
      </c>
      <c r="D280" s="176" t="str">
        <f>IFERROR(VLOOKUP(B280,Deelnemersoverzicht!B$5:E$56,4,0),"")</f>
        <v/>
      </c>
      <c r="E280" s="454"/>
      <c r="F280" s="455"/>
      <c r="G280" s="455"/>
      <c r="H280" s="455"/>
      <c r="I280" s="455"/>
      <c r="J280" s="455"/>
      <c r="K280" s="455"/>
      <c r="L280" s="455"/>
      <c r="M280" s="455"/>
      <c r="N280" s="455"/>
      <c r="O280" s="456"/>
      <c r="P280" s="48"/>
      <c r="Q280" s="193"/>
      <c r="R280" s="388">
        <f>IF($Q$7="Art. 25 AGVV",IFERROR(VLOOKUP(Q280,Data!A$1:B$4,2,0),0),50%)</f>
        <v>0</v>
      </c>
      <c r="S280" s="200">
        <f t="shared" si="23"/>
        <v>0</v>
      </c>
      <c r="T280" s="202">
        <f t="shared" si="24"/>
        <v>0</v>
      </c>
      <c r="U280" s="210"/>
      <c r="V280" s="210"/>
      <c r="W280" s="247"/>
      <c r="X280" s="211"/>
      <c r="Y280" s="211"/>
    </row>
    <row r="281" spans="1:25" outlineLevel="1" x14ac:dyDescent="0.35">
      <c r="A281" s="241">
        <v>34</v>
      </c>
      <c r="B281" s="18"/>
      <c r="C281" s="175" t="str">
        <f>IFERROR(VLOOKUP(B281,Deelnemersoverzicht!B$5:E$56,2,0),"")</f>
        <v/>
      </c>
      <c r="D281" s="176" t="str">
        <f>IFERROR(VLOOKUP(B281,Deelnemersoverzicht!B$5:E$56,4,0),"")</f>
        <v/>
      </c>
      <c r="E281" s="454"/>
      <c r="F281" s="455"/>
      <c r="G281" s="455"/>
      <c r="H281" s="455"/>
      <c r="I281" s="455"/>
      <c r="J281" s="455"/>
      <c r="K281" s="455"/>
      <c r="L281" s="455"/>
      <c r="M281" s="455"/>
      <c r="N281" s="455"/>
      <c r="O281" s="456"/>
      <c r="P281" s="48"/>
      <c r="Q281" s="193"/>
      <c r="R281" s="388">
        <f>IF($Q$7="Art. 25 AGVV",IFERROR(VLOOKUP(Q281,Data!A$1:B$4,2,0),0),50%)</f>
        <v>0</v>
      </c>
      <c r="S281" s="200">
        <f t="shared" si="23"/>
        <v>0</v>
      </c>
      <c r="T281" s="202">
        <f t="shared" si="24"/>
        <v>0</v>
      </c>
      <c r="U281" s="210"/>
      <c r="V281" s="210"/>
      <c r="W281" s="247"/>
      <c r="X281" s="211"/>
      <c r="Y281" s="211"/>
    </row>
    <row r="282" spans="1:25" outlineLevel="1" x14ac:dyDescent="0.35">
      <c r="A282" s="241">
        <v>35</v>
      </c>
      <c r="B282" s="18"/>
      <c r="C282" s="175" t="str">
        <f>IFERROR(VLOOKUP(B282,Deelnemersoverzicht!B$5:E$56,2,0),"")</f>
        <v/>
      </c>
      <c r="D282" s="176" t="str">
        <f>IFERROR(VLOOKUP(B282,Deelnemersoverzicht!B$5:E$56,4,0),"")</f>
        <v/>
      </c>
      <c r="E282" s="454"/>
      <c r="F282" s="455"/>
      <c r="G282" s="455"/>
      <c r="H282" s="455"/>
      <c r="I282" s="455"/>
      <c r="J282" s="455"/>
      <c r="K282" s="455"/>
      <c r="L282" s="455"/>
      <c r="M282" s="455"/>
      <c r="N282" s="455"/>
      <c r="O282" s="456"/>
      <c r="P282" s="48"/>
      <c r="Q282" s="193"/>
      <c r="R282" s="388">
        <f>IF($Q$7="Art. 25 AGVV",IFERROR(VLOOKUP(Q282,Data!A$1:B$4,2,0),0),50%)</f>
        <v>0</v>
      </c>
      <c r="S282" s="200">
        <f t="shared" si="23"/>
        <v>0</v>
      </c>
      <c r="T282" s="202">
        <f t="shared" si="24"/>
        <v>0</v>
      </c>
      <c r="U282" s="210"/>
      <c r="V282" s="210"/>
      <c r="W282" s="247"/>
      <c r="X282" s="211"/>
      <c r="Y282" s="211"/>
    </row>
    <row r="283" spans="1:25" outlineLevel="1" x14ac:dyDescent="0.35">
      <c r="A283" s="241">
        <v>36</v>
      </c>
      <c r="B283" s="18"/>
      <c r="C283" s="175" t="str">
        <f>IFERROR(VLOOKUP(B283,Deelnemersoverzicht!B$5:E$56,2,0),"")</f>
        <v/>
      </c>
      <c r="D283" s="176" t="str">
        <f>IFERROR(VLOOKUP(B283,Deelnemersoverzicht!B$5:E$56,4,0),"")</f>
        <v/>
      </c>
      <c r="E283" s="454"/>
      <c r="F283" s="455"/>
      <c r="G283" s="455"/>
      <c r="H283" s="455"/>
      <c r="I283" s="455"/>
      <c r="J283" s="455"/>
      <c r="K283" s="455"/>
      <c r="L283" s="455"/>
      <c r="M283" s="455"/>
      <c r="N283" s="455"/>
      <c r="O283" s="456"/>
      <c r="P283" s="48"/>
      <c r="Q283" s="193"/>
      <c r="R283" s="388">
        <f>IF($Q$7="Art. 25 AGVV",IFERROR(VLOOKUP(Q283,Data!A$1:B$4,2,0),0),50%)</f>
        <v>0</v>
      </c>
      <c r="S283" s="200">
        <f t="shared" si="23"/>
        <v>0</v>
      </c>
      <c r="T283" s="202">
        <f t="shared" si="24"/>
        <v>0</v>
      </c>
      <c r="U283" s="210"/>
      <c r="V283" s="210"/>
      <c r="W283" s="247"/>
      <c r="X283" s="211"/>
      <c r="Y283" s="211"/>
    </row>
    <row r="284" spans="1:25" outlineLevel="1" x14ac:dyDescent="0.35">
      <c r="A284" s="241">
        <v>37</v>
      </c>
      <c r="B284" s="18"/>
      <c r="C284" s="175" t="str">
        <f>IFERROR(VLOOKUP(B284,Deelnemersoverzicht!B$5:E$56,2,0),"")</f>
        <v/>
      </c>
      <c r="D284" s="176" t="str">
        <f>IFERROR(VLOOKUP(B284,Deelnemersoverzicht!B$5:E$56,4,0),"")</f>
        <v/>
      </c>
      <c r="E284" s="454"/>
      <c r="F284" s="455"/>
      <c r="G284" s="455"/>
      <c r="H284" s="455"/>
      <c r="I284" s="455"/>
      <c r="J284" s="455"/>
      <c r="K284" s="455"/>
      <c r="L284" s="455"/>
      <c r="M284" s="455"/>
      <c r="N284" s="455"/>
      <c r="O284" s="456"/>
      <c r="P284" s="48"/>
      <c r="Q284" s="193"/>
      <c r="R284" s="388">
        <f>IF($Q$7="Art. 25 AGVV",IFERROR(VLOOKUP(Q284,Data!A$1:B$4,2,0),0),50%)</f>
        <v>0</v>
      </c>
      <c r="S284" s="200">
        <f t="shared" si="23"/>
        <v>0</v>
      </c>
      <c r="T284" s="202">
        <f t="shared" si="24"/>
        <v>0</v>
      </c>
      <c r="U284" s="210"/>
      <c r="V284" s="210"/>
      <c r="W284" s="247"/>
      <c r="X284" s="211"/>
      <c r="Y284" s="211"/>
    </row>
    <row r="285" spans="1:25" outlineLevel="1" x14ac:dyDescent="0.35">
      <c r="A285" s="241">
        <v>38</v>
      </c>
      <c r="B285" s="18"/>
      <c r="C285" s="175" t="str">
        <f>IFERROR(VLOOKUP(B285,Deelnemersoverzicht!B$5:E$56,2,0),"")</f>
        <v/>
      </c>
      <c r="D285" s="176" t="str">
        <f>IFERROR(VLOOKUP(B285,Deelnemersoverzicht!B$5:E$56,4,0),"")</f>
        <v/>
      </c>
      <c r="E285" s="454"/>
      <c r="F285" s="455"/>
      <c r="G285" s="455"/>
      <c r="H285" s="455"/>
      <c r="I285" s="455"/>
      <c r="J285" s="455"/>
      <c r="K285" s="455"/>
      <c r="L285" s="455"/>
      <c r="M285" s="455"/>
      <c r="N285" s="455"/>
      <c r="O285" s="456"/>
      <c r="P285" s="48"/>
      <c r="Q285" s="193"/>
      <c r="R285" s="388">
        <f>IF($Q$7="Art. 25 AGVV",IFERROR(VLOOKUP(Q285,Data!A$1:B$4,2,0),0),50%)</f>
        <v>0</v>
      </c>
      <c r="S285" s="200">
        <f t="shared" si="23"/>
        <v>0</v>
      </c>
      <c r="T285" s="202">
        <f t="shared" si="24"/>
        <v>0</v>
      </c>
      <c r="U285" s="210"/>
      <c r="V285" s="210"/>
      <c r="W285" s="247"/>
      <c r="X285" s="211"/>
      <c r="Y285" s="211"/>
    </row>
    <row r="286" spans="1:25" outlineLevel="1" x14ac:dyDescent="0.35">
      <c r="A286" s="241">
        <v>39</v>
      </c>
      <c r="B286" s="18"/>
      <c r="C286" s="175" t="str">
        <f>IFERROR(VLOOKUP(B286,Deelnemersoverzicht!B$5:E$56,2,0),"")</f>
        <v/>
      </c>
      <c r="D286" s="176" t="str">
        <f>IFERROR(VLOOKUP(B286,Deelnemersoverzicht!B$5:E$56,4,0),"")</f>
        <v/>
      </c>
      <c r="E286" s="454"/>
      <c r="F286" s="455"/>
      <c r="G286" s="455"/>
      <c r="H286" s="455"/>
      <c r="I286" s="455"/>
      <c r="J286" s="455"/>
      <c r="K286" s="455"/>
      <c r="L286" s="455"/>
      <c r="M286" s="455"/>
      <c r="N286" s="455"/>
      <c r="O286" s="456"/>
      <c r="P286" s="48"/>
      <c r="Q286" s="193"/>
      <c r="R286" s="388">
        <f>IF($Q$7="Art. 25 AGVV",IFERROR(VLOOKUP(Q286,Data!A$1:B$4,2,0),0),50%)</f>
        <v>0</v>
      </c>
      <c r="S286" s="200">
        <f t="shared" si="23"/>
        <v>0</v>
      </c>
      <c r="T286" s="202">
        <f t="shared" si="24"/>
        <v>0</v>
      </c>
      <c r="U286" s="210"/>
      <c r="V286" s="210"/>
      <c r="W286" s="247"/>
      <c r="X286" s="211"/>
      <c r="Y286" s="211"/>
    </row>
    <row r="287" spans="1:25" outlineLevel="1" x14ac:dyDescent="0.35">
      <c r="A287" s="241">
        <v>40</v>
      </c>
      <c r="B287" s="18"/>
      <c r="C287" s="175" t="str">
        <f>IFERROR(VLOOKUP(B287,Deelnemersoverzicht!B$5:E$56,2,0),"")</f>
        <v/>
      </c>
      <c r="D287" s="176" t="str">
        <f>IFERROR(VLOOKUP(B287,Deelnemersoverzicht!B$5:E$56,4,0),"")</f>
        <v/>
      </c>
      <c r="E287" s="454"/>
      <c r="F287" s="455"/>
      <c r="G287" s="455"/>
      <c r="H287" s="455"/>
      <c r="I287" s="455"/>
      <c r="J287" s="455"/>
      <c r="K287" s="455"/>
      <c r="L287" s="455"/>
      <c r="M287" s="455"/>
      <c r="N287" s="455"/>
      <c r="O287" s="456"/>
      <c r="P287" s="48"/>
      <c r="Q287" s="193"/>
      <c r="R287" s="388">
        <f>IF($Q$7="Art. 25 AGVV",IFERROR(VLOOKUP(Q287,Data!A$1:B$4,2,0),0),50%)</f>
        <v>0</v>
      </c>
      <c r="S287" s="200">
        <f t="shared" si="23"/>
        <v>0</v>
      </c>
      <c r="T287" s="202">
        <f t="shared" si="24"/>
        <v>0</v>
      </c>
      <c r="U287" s="210"/>
      <c r="V287" s="210"/>
      <c r="W287" s="247"/>
      <c r="X287" s="211"/>
      <c r="Y287" s="211"/>
    </row>
    <row r="288" spans="1:25" outlineLevel="1" x14ac:dyDescent="0.35">
      <c r="A288" s="241">
        <v>41</v>
      </c>
      <c r="B288" s="18"/>
      <c r="C288" s="175" t="str">
        <f>IFERROR(VLOOKUP(B288,Deelnemersoverzicht!B$5:E$56,2,0),"")</f>
        <v/>
      </c>
      <c r="D288" s="176" t="str">
        <f>IFERROR(VLOOKUP(B288,Deelnemersoverzicht!B$5:E$56,4,0),"")</f>
        <v/>
      </c>
      <c r="E288" s="454"/>
      <c r="F288" s="455"/>
      <c r="G288" s="455"/>
      <c r="H288" s="455"/>
      <c r="I288" s="455"/>
      <c r="J288" s="455"/>
      <c r="K288" s="455"/>
      <c r="L288" s="455"/>
      <c r="M288" s="455"/>
      <c r="N288" s="455"/>
      <c r="O288" s="456"/>
      <c r="P288" s="48"/>
      <c r="Q288" s="193"/>
      <c r="R288" s="388">
        <f>IF($Q$7="Art. 25 AGVV",IFERROR(VLOOKUP(Q288,Data!A$1:B$4,2,0),0),50%)</f>
        <v>0</v>
      </c>
      <c r="S288" s="200">
        <f t="shared" si="23"/>
        <v>0</v>
      </c>
      <c r="T288" s="202">
        <f t="shared" si="24"/>
        <v>0</v>
      </c>
      <c r="U288" s="210"/>
      <c r="V288" s="210"/>
      <c r="W288" s="247"/>
      <c r="X288" s="211"/>
      <c r="Y288" s="211"/>
    </row>
    <row r="289" spans="1:26" outlineLevel="1" x14ac:dyDescent="0.35">
      <c r="A289" s="241">
        <v>42</v>
      </c>
      <c r="B289" s="18"/>
      <c r="C289" s="175" t="str">
        <f>IFERROR(VLOOKUP(B289,Deelnemersoverzicht!B$5:E$56,2,0),"")</f>
        <v/>
      </c>
      <c r="D289" s="176" t="str">
        <f>IFERROR(VLOOKUP(B289,Deelnemersoverzicht!B$5:E$56,4,0),"")</f>
        <v/>
      </c>
      <c r="E289" s="454"/>
      <c r="F289" s="455"/>
      <c r="G289" s="455"/>
      <c r="H289" s="455"/>
      <c r="I289" s="455"/>
      <c r="J289" s="455"/>
      <c r="K289" s="455"/>
      <c r="L289" s="455"/>
      <c r="M289" s="455"/>
      <c r="N289" s="455"/>
      <c r="O289" s="456"/>
      <c r="P289" s="48"/>
      <c r="Q289" s="193"/>
      <c r="R289" s="388">
        <f>IF($Q$7="Art. 25 AGVV",IFERROR(VLOOKUP(Q289,Data!A$1:B$4,2,0),0),50%)</f>
        <v>0</v>
      </c>
      <c r="S289" s="200">
        <f t="shared" si="23"/>
        <v>0</v>
      </c>
      <c r="T289" s="202">
        <f t="shared" si="24"/>
        <v>0</v>
      </c>
      <c r="U289" s="210"/>
      <c r="V289" s="210"/>
      <c r="W289" s="247"/>
      <c r="X289" s="211"/>
      <c r="Y289" s="211"/>
    </row>
    <row r="290" spans="1:26" outlineLevel="1" x14ac:dyDescent="0.35">
      <c r="A290" s="241">
        <v>43</v>
      </c>
      <c r="B290" s="18"/>
      <c r="C290" s="175" t="str">
        <f>IFERROR(VLOOKUP(B290,Deelnemersoverzicht!B$5:E$56,2,0),"")</f>
        <v/>
      </c>
      <c r="D290" s="176" t="str">
        <f>IFERROR(VLOOKUP(B290,Deelnemersoverzicht!B$5:E$56,4,0),"")</f>
        <v/>
      </c>
      <c r="E290" s="454"/>
      <c r="F290" s="455"/>
      <c r="G290" s="455"/>
      <c r="H290" s="455"/>
      <c r="I290" s="455"/>
      <c r="J290" s="455"/>
      <c r="K290" s="455"/>
      <c r="L290" s="455"/>
      <c r="M290" s="455"/>
      <c r="N290" s="455"/>
      <c r="O290" s="456"/>
      <c r="P290" s="48"/>
      <c r="Q290" s="193"/>
      <c r="R290" s="388">
        <f>IF($Q$7="Art. 25 AGVV",IFERROR(VLOOKUP(Q290,Data!A$1:B$4,2,0),0),50%)</f>
        <v>0</v>
      </c>
      <c r="S290" s="200">
        <f t="shared" si="23"/>
        <v>0</v>
      </c>
      <c r="T290" s="202">
        <f t="shared" si="24"/>
        <v>0</v>
      </c>
      <c r="U290" s="210"/>
      <c r="V290" s="210"/>
      <c r="W290" s="247"/>
      <c r="X290" s="211"/>
      <c r="Y290" s="211"/>
    </row>
    <row r="291" spans="1:26" outlineLevel="1" x14ac:dyDescent="0.35">
      <c r="A291" s="241">
        <v>44</v>
      </c>
      <c r="B291" s="18"/>
      <c r="C291" s="175" t="str">
        <f>IFERROR(VLOOKUP(B291,Deelnemersoverzicht!B$5:E$56,2,0),"")</f>
        <v/>
      </c>
      <c r="D291" s="176" t="str">
        <f>IFERROR(VLOOKUP(B291,Deelnemersoverzicht!B$5:E$56,4,0),"")</f>
        <v/>
      </c>
      <c r="E291" s="454"/>
      <c r="F291" s="455"/>
      <c r="G291" s="455"/>
      <c r="H291" s="455"/>
      <c r="I291" s="455"/>
      <c r="J291" s="455"/>
      <c r="K291" s="455"/>
      <c r="L291" s="455"/>
      <c r="M291" s="455"/>
      <c r="N291" s="455"/>
      <c r="O291" s="456"/>
      <c r="P291" s="48"/>
      <c r="Q291" s="193"/>
      <c r="R291" s="388">
        <f>IF($Q$7="Art. 25 AGVV",IFERROR(VLOOKUP(Q291,Data!A$1:B$4,2,0),0),50%)</f>
        <v>0</v>
      </c>
      <c r="S291" s="200">
        <f t="shared" si="23"/>
        <v>0</v>
      </c>
      <c r="T291" s="202">
        <f t="shared" si="24"/>
        <v>0</v>
      </c>
      <c r="U291" s="210"/>
      <c r="V291" s="210"/>
      <c r="W291" s="247"/>
      <c r="X291" s="211"/>
      <c r="Y291" s="211"/>
    </row>
    <row r="292" spans="1:26" outlineLevel="1" x14ac:dyDescent="0.35">
      <c r="A292" s="241">
        <v>45</v>
      </c>
      <c r="B292" s="18"/>
      <c r="C292" s="175" t="str">
        <f>IFERROR(VLOOKUP(B292,Deelnemersoverzicht!B$5:E$56,2,0),"")</f>
        <v/>
      </c>
      <c r="D292" s="176" t="str">
        <f>IFERROR(VLOOKUP(B292,Deelnemersoverzicht!B$5:E$56,4,0),"")</f>
        <v/>
      </c>
      <c r="E292" s="454"/>
      <c r="F292" s="455"/>
      <c r="G292" s="455"/>
      <c r="H292" s="455"/>
      <c r="I292" s="455"/>
      <c r="J292" s="455"/>
      <c r="K292" s="455"/>
      <c r="L292" s="455"/>
      <c r="M292" s="455"/>
      <c r="N292" s="455"/>
      <c r="O292" s="456"/>
      <c r="P292" s="48"/>
      <c r="Q292" s="193"/>
      <c r="R292" s="388">
        <f>IF($Q$7="Art. 25 AGVV",IFERROR(VLOOKUP(Q292,Data!A$1:B$4,2,0),0),50%)</f>
        <v>0</v>
      </c>
      <c r="S292" s="200">
        <f t="shared" si="23"/>
        <v>0</v>
      </c>
      <c r="T292" s="202">
        <f t="shared" si="24"/>
        <v>0</v>
      </c>
      <c r="U292" s="210"/>
      <c r="V292" s="210"/>
      <c r="W292" s="247"/>
      <c r="X292" s="211"/>
      <c r="Y292" s="211"/>
    </row>
    <row r="293" spans="1:26" outlineLevel="1" x14ac:dyDescent="0.35">
      <c r="A293" s="241">
        <v>46</v>
      </c>
      <c r="B293" s="18"/>
      <c r="C293" s="175" t="str">
        <f>IFERROR(VLOOKUP(B293,Deelnemersoverzicht!B$5:E$56,2,0),"")</f>
        <v/>
      </c>
      <c r="D293" s="176" t="str">
        <f>IFERROR(VLOOKUP(B293,Deelnemersoverzicht!B$5:E$56,4,0),"")</f>
        <v/>
      </c>
      <c r="E293" s="454"/>
      <c r="F293" s="455"/>
      <c r="G293" s="455"/>
      <c r="H293" s="455"/>
      <c r="I293" s="455"/>
      <c r="J293" s="455"/>
      <c r="K293" s="455"/>
      <c r="L293" s="455"/>
      <c r="M293" s="455"/>
      <c r="N293" s="455"/>
      <c r="O293" s="456"/>
      <c r="P293" s="48"/>
      <c r="Q293" s="193"/>
      <c r="R293" s="388">
        <f>IF($Q$7="Art. 25 AGVV",IFERROR(VLOOKUP(Q293,Data!A$1:B$4,2,0),0),50%)</f>
        <v>0</v>
      </c>
      <c r="S293" s="200">
        <f t="shared" si="23"/>
        <v>0</v>
      </c>
      <c r="T293" s="202">
        <f t="shared" si="24"/>
        <v>0</v>
      </c>
      <c r="U293" s="210"/>
      <c r="V293" s="210"/>
      <c r="W293" s="247"/>
      <c r="X293" s="211"/>
      <c r="Y293" s="211"/>
    </row>
    <row r="294" spans="1:26" outlineLevel="1" x14ac:dyDescent="0.35">
      <c r="A294" s="241">
        <v>47</v>
      </c>
      <c r="B294" s="18"/>
      <c r="C294" s="175" t="str">
        <f>IFERROR(VLOOKUP(B294,Deelnemersoverzicht!B$5:E$56,2,0),"")</f>
        <v/>
      </c>
      <c r="D294" s="176" t="str">
        <f>IFERROR(VLOOKUP(B294,Deelnemersoverzicht!B$5:E$56,4,0),"")</f>
        <v/>
      </c>
      <c r="E294" s="454"/>
      <c r="F294" s="455"/>
      <c r="G294" s="455"/>
      <c r="H294" s="455"/>
      <c r="I294" s="455"/>
      <c r="J294" s="455"/>
      <c r="K294" s="455"/>
      <c r="L294" s="455"/>
      <c r="M294" s="455"/>
      <c r="N294" s="455"/>
      <c r="O294" s="456"/>
      <c r="P294" s="48"/>
      <c r="Q294" s="193"/>
      <c r="R294" s="388">
        <f>IF($Q$7="Art. 25 AGVV",IFERROR(VLOOKUP(Q294,Data!A$1:B$4,2,0),0),50%)</f>
        <v>0</v>
      </c>
      <c r="S294" s="200">
        <f t="shared" si="23"/>
        <v>0</v>
      </c>
      <c r="T294" s="202">
        <f t="shared" si="24"/>
        <v>0</v>
      </c>
      <c r="U294" s="210"/>
      <c r="V294" s="210"/>
      <c r="W294" s="247"/>
      <c r="X294" s="211"/>
      <c r="Y294" s="211"/>
    </row>
    <row r="295" spans="1:26" outlineLevel="1" x14ac:dyDescent="0.35">
      <c r="A295" s="241">
        <v>48</v>
      </c>
      <c r="B295" s="18"/>
      <c r="C295" s="175" t="str">
        <f>IFERROR(VLOOKUP(B295,Deelnemersoverzicht!B$5:E$56,2,0),"")</f>
        <v/>
      </c>
      <c r="D295" s="176" t="str">
        <f>IFERROR(VLOOKUP(B295,Deelnemersoverzicht!B$5:E$56,4,0),"")</f>
        <v/>
      </c>
      <c r="E295" s="454"/>
      <c r="F295" s="455"/>
      <c r="G295" s="455"/>
      <c r="H295" s="455"/>
      <c r="I295" s="455"/>
      <c r="J295" s="455"/>
      <c r="K295" s="455"/>
      <c r="L295" s="455"/>
      <c r="M295" s="455"/>
      <c r="N295" s="455"/>
      <c r="O295" s="456"/>
      <c r="P295" s="48"/>
      <c r="Q295" s="193"/>
      <c r="R295" s="388">
        <f>IF($Q$7="Art. 25 AGVV",IFERROR(VLOOKUP(Q295,Data!A$1:B$4,2,0),0),50%)</f>
        <v>0</v>
      </c>
      <c r="S295" s="200">
        <f t="shared" si="23"/>
        <v>0</v>
      </c>
      <c r="T295" s="202">
        <f t="shared" si="24"/>
        <v>0</v>
      </c>
      <c r="U295" s="210"/>
      <c r="V295" s="210"/>
      <c r="W295" s="247"/>
      <c r="X295" s="211"/>
      <c r="Y295" s="211"/>
    </row>
    <row r="296" spans="1:26" outlineLevel="1" x14ac:dyDescent="0.35">
      <c r="A296" s="241">
        <v>49</v>
      </c>
      <c r="B296" s="18"/>
      <c r="C296" s="175" t="str">
        <f>IFERROR(VLOOKUP(B296,Deelnemersoverzicht!B$5:E$56,2,0),"")</f>
        <v/>
      </c>
      <c r="D296" s="176" t="str">
        <f>IFERROR(VLOOKUP(B296,Deelnemersoverzicht!B$5:E$56,4,0),"")</f>
        <v/>
      </c>
      <c r="E296" s="454"/>
      <c r="F296" s="455"/>
      <c r="G296" s="455"/>
      <c r="H296" s="455"/>
      <c r="I296" s="455"/>
      <c r="J296" s="455"/>
      <c r="K296" s="455"/>
      <c r="L296" s="455"/>
      <c r="M296" s="455"/>
      <c r="N296" s="455"/>
      <c r="O296" s="456"/>
      <c r="P296" s="48"/>
      <c r="Q296" s="193"/>
      <c r="R296" s="388">
        <f>IF($Q$7="Art. 25 AGVV",IFERROR(VLOOKUP(Q296,Data!A$1:B$4,2,0),0),50%)</f>
        <v>0</v>
      </c>
      <c r="S296" s="200">
        <f t="shared" si="23"/>
        <v>0</v>
      </c>
      <c r="T296" s="202">
        <f t="shared" si="24"/>
        <v>0</v>
      </c>
      <c r="U296" s="210"/>
      <c r="V296" s="210"/>
      <c r="W296" s="247"/>
      <c r="X296" s="211"/>
      <c r="Y296" s="211"/>
    </row>
    <row r="297" spans="1:26" ht="15" thickBot="1" x14ac:dyDescent="0.4">
      <c r="A297" s="241">
        <v>50</v>
      </c>
      <c r="B297" s="18"/>
      <c r="C297" s="175" t="str">
        <f>IFERROR(VLOOKUP(B297,Deelnemersoverzicht!B$5:E$56,2,0),"")</f>
        <v/>
      </c>
      <c r="D297" s="176" t="str">
        <f>IFERROR(VLOOKUP(B297,Deelnemersoverzicht!B$5:E$56,4,0),"")</f>
        <v/>
      </c>
      <c r="E297" s="457"/>
      <c r="F297" s="458"/>
      <c r="G297" s="458"/>
      <c r="H297" s="458"/>
      <c r="I297" s="458"/>
      <c r="J297" s="458"/>
      <c r="K297" s="458"/>
      <c r="L297" s="458"/>
      <c r="M297" s="458"/>
      <c r="N297" s="458"/>
      <c r="O297" s="459"/>
      <c r="P297" s="49"/>
      <c r="Q297" s="193"/>
      <c r="R297" s="388">
        <f>IF($Q$7="Art. 25 AGVV",IFERROR(VLOOKUP(Q297,Data!A$1:B$4,2,0),0),50%)</f>
        <v>0</v>
      </c>
      <c r="S297" s="200">
        <f t="shared" si="23"/>
        <v>0</v>
      </c>
      <c r="T297" s="202">
        <f t="shared" si="24"/>
        <v>0</v>
      </c>
      <c r="U297" s="210"/>
      <c r="V297" s="210"/>
      <c r="W297" s="247"/>
      <c r="X297" s="211"/>
      <c r="Y297" s="211"/>
    </row>
    <row r="298" spans="1:26" ht="15" thickBot="1" x14ac:dyDescent="0.4">
      <c r="A298" s="254"/>
      <c r="B298" s="255" t="s">
        <v>7</v>
      </c>
      <c r="C298" s="463"/>
      <c r="D298" s="464"/>
      <c r="E298" s="464"/>
      <c r="F298" s="464"/>
      <c r="G298" s="464"/>
      <c r="H298" s="464"/>
      <c r="I298" s="464"/>
      <c r="J298" s="464"/>
      <c r="K298" s="464"/>
      <c r="L298" s="464"/>
      <c r="M298" s="464"/>
      <c r="N298" s="464"/>
      <c r="O298" s="465"/>
      <c r="P298" s="188">
        <f>SUM(P248:P297)</f>
        <v>0</v>
      </c>
      <c r="Q298" s="188"/>
      <c r="R298" s="188"/>
      <c r="S298" s="207">
        <f>SUM(S248:S297)</f>
        <v>0</v>
      </c>
      <c r="T298" s="208">
        <f>SUM(T248:T297)</f>
        <v>0</v>
      </c>
      <c r="U298" s="210"/>
      <c r="V298" s="210"/>
      <c r="W298" s="211"/>
      <c r="X298" s="211"/>
      <c r="Y298" s="211"/>
    </row>
    <row r="299" spans="1:26" ht="6.75" customHeight="1" x14ac:dyDescent="0.35">
      <c r="A299" s="218"/>
      <c r="B299" s="218"/>
      <c r="C299" s="218"/>
      <c r="D299" s="218"/>
      <c r="E299" s="218"/>
      <c r="F299" s="218"/>
      <c r="G299" s="218"/>
      <c r="H299" s="218"/>
      <c r="I299" s="218"/>
      <c r="J299" s="218"/>
      <c r="K299" s="218"/>
      <c r="L299" s="218"/>
      <c r="M299" s="218"/>
      <c r="N299" s="218"/>
      <c r="O299" s="252"/>
      <c r="S299" s="252"/>
      <c r="T299" s="252"/>
      <c r="U299" s="252"/>
      <c r="V299" s="210"/>
      <c r="W299" s="210"/>
      <c r="X299" s="211"/>
      <c r="Y299" s="211"/>
      <c r="Z299" s="211"/>
    </row>
    <row r="300" spans="1:26" x14ac:dyDescent="0.35">
      <c r="A300" s="240" t="s">
        <v>57</v>
      </c>
      <c r="B300" s="218"/>
      <c r="C300" s="218"/>
      <c r="D300" s="218"/>
      <c r="E300" s="218"/>
      <c r="F300" s="218"/>
      <c r="G300" s="218"/>
      <c r="H300" s="218"/>
      <c r="I300" s="218"/>
      <c r="J300" s="218"/>
      <c r="K300" s="218"/>
      <c r="L300" s="218"/>
      <c r="M300" s="218"/>
      <c r="N300" s="218"/>
      <c r="O300" s="252"/>
      <c r="S300" s="252"/>
      <c r="T300" s="252"/>
      <c r="U300" s="252"/>
      <c r="V300" s="210"/>
      <c r="W300" s="210"/>
      <c r="X300" s="211"/>
      <c r="Y300" s="211"/>
      <c r="Z300" s="211"/>
    </row>
    <row r="301" spans="1:26" ht="5.25" customHeight="1" x14ac:dyDescent="0.35">
      <c r="A301" s="218"/>
      <c r="B301" s="218"/>
      <c r="C301" s="218"/>
      <c r="D301" s="218"/>
      <c r="E301" s="218"/>
      <c r="F301" s="218"/>
      <c r="G301" s="218"/>
      <c r="H301" s="218"/>
      <c r="I301" s="218"/>
      <c r="J301" s="218"/>
      <c r="K301" s="218"/>
      <c r="L301" s="218"/>
      <c r="M301" s="218"/>
      <c r="N301" s="218"/>
      <c r="O301" s="252"/>
      <c r="S301" s="252"/>
      <c r="T301" s="252"/>
      <c r="U301" s="252"/>
      <c r="V301" s="210"/>
      <c r="W301" s="210"/>
      <c r="X301" s="211"/>
      <c r="Y301" s="211"/>
      <c r="Z301" s="211"/>
    </row>
    <row r="302" spans="1:26" ht="5.25" customHeight="1" thickBot="1" x14ac:dyDescent="0.4">
      <c r="A302" s="218"/>
      <c r="B302" s="218"/>
      <c r="C302" s="218"/>
      <c r="D302" s="218"/>
      <c r="E302" s="218"/>
      <c r="F302" s="218"/>
      <c r="G302" s="218"/>
      <c r="H302" s="218"/>
      <c r="I302" s="218"/>
      <c r="J302" s="218"/>
      <c r="K302" s="218"/>
      <c r="L302" s="218"/>
      <c r="M302" s="218"/>
      <c r="N302" s="218"/>
      <c r="O302" s="252"/>
      <c r="S302" s="252"/>
      <c r="T302" s="252"/>
      <c r="U302" s="252"/>
      <c r="V302" s="210"/>
      <c r="W302" s="210"/>
      <c r="X302" s="211"/>
      <c r="Y302" s="211"/>
      <c r="Z302" s="211"/>
    </row>
    <row r="303" spans="1:26" x14ac:dyDescent="0.35">
      <c r="A303" s="497" t="s">
        <v>3</v>
      </c>
      <c r="B303" s="493" t="s">
        <v>64</v>
      </c>
      <c r="C303" s="493" t="s">
        <v>69</v>
      </c>
      <c r="D303" s="495" t="s">
        <v>70</v>
      </c>
      <c r="E303" s="499" t="s">
        <v>9</v>
      </c>
      <c r="F303" s="500"/>
      <c r="G303" s="500"/>
      <c r="H303" s="500"/>
      <c r="I303" s="500"/>
      <c r="J303" s="500"/>
      <c r="K303" s="500"/>
      <c r="L303" s="500"/>
      <c r="M303" s="500"/>
      <c r="N303" s="500"/>
      <c r="O303" s="501"/>
      <c r="P303" s="525" t="s">
        <v>12</v>
      </c>
      <c r="Q303" s="495" t="s">
        <v>331</v>
      </c>
      <c r="R303" s="495" t="s">
        <v>310</v>
      </c>
      <c r="S303" s="587" t="s">
        <v>72</v>
      </c>
      <c r="T303" s="507" t="s">
        <v>67</v>
      </c>
      <c r="U303" s="210"/>
      <c r="V303" s="210"/>
      <c r="W303" s="247"/>
      <c r="X303" s="211"/>
      <c r="Y303" s="211"/>
    </row>
    <row r="304" spans="1:26" ht="15" thickBot="1" x14ac:dyDescent="0.4">
      <c r="A304" s="498"/>
      <c r="B304" s="494"/>
      <c r="C304" s="494"/>
      <c r="D304" s="496"/>
      <c r="E304" s="502"/>
      <c r="F304" s="503"/>
      <c r="G304" s="503"/>
      <c r="H304" s="503"/>
      <c r="I304" s="503"/>
      <c r="J304" s="503"/>
      <c r="K304" s="503"/>
      <c r="L304" s="503"/>
      <c r="M304" s="503"/>
      <c r="N304" s="503"/>
      <c r="O304" s="504"/>
      <c r="P304" s="558"/>
      <c r="Q304" s="520"/>
      <c r="R304" s="520"/>
      <c r="S304" s="588"/>
      <c r="T304" s="508"/>
      <c r="U304" s="210"/>
      <c r="V304" s="210"/>
      <c r="W304" s="247"/>
      <c r="X304" s="211"/>
      <c r="Y304" s="211"/>
    </row>
    <row r="305" spans="1:25" x14ac:dyDescent="0.35">
      <c r="A305" s="241">
        <v>1</v>
      </c>
      <c r="B305" s="28"/>
      <c r="C305" s="175" t="str">
        <f>IFERROR(VLOOKUP(B305,Deelnemersoverzicht!B$5:E$56,2,0),"")</f>
        <v/>
      </c>
      <c r="D305" s="176" t="str">
        <f>IFERROR(VLOOKUP(B305,Deelnemersoverzicht!B$5:E$56,4,0),"")</f>
        <v/>
      </c>
      <c r="E305" s="460"/>
      <c r="F305" s="461"/>
      <c r="G305" s="461"/>
      <c r="H305" s="461"/>
      <c r="I305" s="461"/>
      <c r="J305" s="461"/>
      <c r="K305" s="461"/>
      <c r="L305" s="461"/>
      <c r="M305" s="461"/>
      <c r="N305" s="461"/>
      <c r="O305" s="462"/>
      <c r="P305" s="47"/>
      <c r="Q305" s="193"/>
      <c r="R305" s="388">
        <f>IF($Q$7="Art. 25 AGVV",IFERROR(VLOOKUP(Q305,Data!A$1:B$4,2,0),0),50%)</f>
        <v>0</v>
      </c>
      <c r="S305" s="200">
        <f>+P305*R305</f>
        <v>0</v>
      </c>
      <c r="T305" s="202">
        <f>IF(R305=50%,+P305*(D305+R305),P305)</f>
        <v>0</v>
      </c>
      <c r="U305" s="202" t="str">
        <f>IFERROR((VLOOKUP(D305,Data!C$34:C$42,2,0))*T305,"")</f>
        <v/>
      </c>
      <c r="V305" s="202" t="str">
        <f>IFERROR((VLOOKUP(E305,Data!C$32:D$36,2,0))*U305,"")</f>
        <v/>
      </c>
      <c r="W305" s="202" t="str">
        <f>IFERROR((VLOOKUP(F305,Data!D$32:E$36,2,0))*V305,"")</f>
        <v/>
      </c>
      <c r="X305" s="211"/>
      <c r="Y305" s="211"/>
    </row>
    <row r="306" spans="1:25" x14ac:dyDescent="0.35">
      <c r="A306" s="241">
        <v>2</v>
      </c>
      <c r="B306" s="18"/>
      <c r="C306" s="175" t="str">
        <f>IFERROR(VLOOKUP(B306,Deelnemersoverzicht!B$5:E$56,2,0),"")</f>
        <v/>
      </c>
      <c r="D306" s="176" t="str">
        <f>IFERROR(VLOOKUP(B306,Deelnemersoverzicht!B$5:E$56,4,0),"")</f>
        <v/>
      </c>
      <c r="E306" s="454"/>
      <c r="F306" s="455"/>
      <c r="G306" s="455"/>
      <c r="H306" s="455"/>
      <c r="I306" s="455"/>
      <c r="J306" s="455"/>
      <c r="K306" s="455"/>
      <c r="L306" s="455"/>
      <c r="M306" s="455"/>
      <c r="N306" s="455"/>
      <c r="O306" s="456"/>
      <c r="P306" s="48"/>
      <c r="Q306" s="193"/>
      <c r="R306" s="388">
        <f>IF($Q$7="Art. 25 AGVV",IFERROR(VLOOKUP(Q306,Data!A$1:B$4,2,0),0),50%)</f>
        <v>0</v>
      </c>
      <c r="S306" s="200">
        <f t="shared" ref="S306:S354" si="25">+P306*R306</f>
        <v>0</v>
      </c>
      <c r="T306" s="202">
        <f t="shared" ref="T306:T354" si="26">IF(R306=50%,+P306*(D306+R306),P306)</f>
        <v>0</v>
      </c>
      <c r="U306" s="210"/>
      <c r="V306" s="210"/>
      <c r="W306" s="247"/>
      <c r="X306" s="211"/>
      <c r="Y306" s="211"/>
    </row>
    <row r="307" spans="1:25" x14ac:dyDescent="0.35">
      <c r="A307" s="241">
        <v>3</v>
      </c>
      <c r="B307" s="18"/>
      <c r="C307" s="175" t="str">
        <f>IFERROR(VLOOKUP(B307,Deelnemersoverzicht!B$5:E$56,2,0),"")</f>
        <v/>
      </c>
      <c r="D307" s="176" t="str">
        <f>IFERROR(VLOOKUP(B307,Deelnemersoverzicht!B$5:E$56,4,0),"")</f>
        <v/>
      </c>
      <c r="E307" s="454"/>
      <c r="F307" s="455"/>
      <c r="G307" s="455"/>
      <c r="H307" s="455"/>
      <c r="I307" s="455"/>
      <c r="J307" s="455"/>
      <c r="K307" s="455"/>
      <c r="L307" s="455"/>
      <c r="M307" s="455"/>
      <c r="N307" s="455"/>
      <c r="O307" s="456"/>
      <c r="P307" s="48"/>
      <c r="Q307" s="193"/>
      <c r="R307" s="388">
        <f>IF($Q$7="Art. 25 AGVV",IFERROR(VLOOKUP(Q307,Data!A$1:B$4,2,0),0),50%)</f>
        <v>0</v>
      </c>
      <c r="S307" s="200">
        <f t="shared" si="25"/>
        <v>0</v>
      </c>
      <c r="T307" s="202">
        <f t="shared" si="26"/>
        <v>0</v>
      </c>
      <c r="U307" s="210"/>
      <c r="V307" s="210"/>
      <c r="W307" s="247"/>
      <c r="X307" s="211"/>
      <c r="Y307" s="211"/>
    </row>
    <row r="308" spans="1:25" x14ac:dyDescent="0.35">
      <c r="A308" s="241">
        <v>4</v>
      </c>
      <c r="B308" s="18"/>
      <c r="C308" s="175" t="str">
        <f>IFERROR(VLOOKUP(B308,Deelnemersoverzicht!B$5:E$56,2,0),"")</f>
        <v/>
      </c>
      <c r="D308" s="176" t="str">
        <f>IFERROR(VLOOKUP(B308,Deelnemersoverzicht!B$5:E$56,4,0),"")</f>
        <v/>
      </c>
      <c r="E308" s="454"/>
      <c r="F308" s="455"/>
      <c r="G308" s="455"/>
      <c r="H308" s="455"/>
      <c r="I308" s="455"/>
      <c r="J308" s="455"/>
      <c r="K308" s="455"/>
      <c r="L308" s="455"/>
      <c r="M308" s="455"/>
      <c r="N308" s="455"/>
      <c r="O308" s="456"/>
      <c r="P308" s="48"/>
      <c r="Q308" s="193"/>
      <c r="R308" s="388">
        <f>IF($Q$7="Art. 25 AGVV",IFERROR(VLOOKUP(Q308,Data!A$1:B$4,2,0),0),50%)</f>
        <v>0</v>
      </c>
      <c r="S308" s="200">
        <f t="shared" si="25"/>
        <v>0</v>
      </c>
      <c r="T308" s="202">
        <f t="shared" si="26"/>
        <v>0</v>
      </c>
      <c r="U308" s="210"/>
      <c r="V308" s="210"/>
      <c r="W308" s="247"/>
      <c r="X308" s="211"/>
      <c r="Y308" s="211"/>
    </row>
    <row r="309" spans="1:25" x14ac:dyDescent="0.35">
      <c r="A309" s="241">
        <v>5</v>
      </c>
      <c r="B309" s="18"/>
      <c r="C309" s="175" t="str">
        <f>IFERROR(VLOOKUP(B309,Deelnemersoverzicht!B$5:E$56,2,0),"")</f>
        <v/>
      </c>
      <c r="D309" s="176" t="str">
        <f>IFERROR(VLOOKUP(B309,Deelnemersoverzicht!B$5:E$56,4,0),"")</f>
        <v/>
      </c>
      <c r="E309" s="454"/>
      <c r="F309" s="455"/>
      <c r="G309" s="455"/>
      <c r="H309" s="455"/>
      <c r="I309" s="455"/>
      <c r="J309" s="455"/>
      <c r="K309" s="455"/>
      <c r="L309" s="455"/>
      <c r="M309" s="455"/>
      <c r="N309" s="455"/>
      <c r="O309" s="456"/>
      <c r="P309" s="48"/>
      <c r="Q309" s="193"/>
      <c r="R309" s="388">
        <f>IF($Q$7="Art. 25 AGVV",IFERROR(VLOOKUP(Q309,Data!A$1:B$4,2,0),0),50%)</f>
        <v>0</v>
      </c>
      <c r="S309" s="200">
        <f t="shared" si="25"/>
        <v>0</v>
      </c>
      <c r="T309" s="202">
        <f t="shared" si="26"/>
        <v>0</v>
      </c>
      <c r="U309" s="210"/>
      <c r="V309" s="210"/>
      <c r="W309" s="247"/>
      <c r="X309" s="211"/>
      <c r="Y309" s="211"/>
    </row>
    <row r="310" spans="1:25" x14ac:dyDescent="0.35">
      <c r="A310" s="241">
        <v>6</v>
      </c>
      <c r="B310" s="18"/>
      <c r="C310" s="175" t="str">
        <f>IFERROR(VLOOKUP(B310,Deelnemersoverzicht!B$5:E$56,2,0),"")</f>
        <v/>
      </c>
      <c r="D310" s="176" t="str">
        <f>IFERROR(VLOOKUP(B310,Deelnemersoverzicht!B$5:E$56,4,0),"")</f>
        <v/>
      </c>
      <c r="E310" s="454"/>
      <c r="F310" s="455"/>
      <c r="G310" s="455"/>
      <c r="H310" s="455"/>
      <c r="I310" s="455"/>
      <c r="J310" s="455"/>
      <c r="K310" s="455"/>
      <c r="L310" s="455"/>
      <c r="M310" s="455"/>
      <c r="N310" s="455"/>
      <c r="O310" s="456"/>
      <c r="P310" s="48"/>
      <c r="Q310" s="193"/>
      <c r="R310" s="388">
        <f>IF($Q$7="Art. 25 AGVV",IFERROR(VLOOKUP(Q310,Data!A$1:B$4,2,0),0),50%)</f>
        <v>0</v>
      </c>
      <c r="S310" s="200">
        <f t="shared" si="25"/>
        <v>0</v>
      </c>
      <c r="T310" s="202">
        <f t="shared" si="26"/>
        <v>0</v>
      </c>
      <c r="U310" s="210"/>
      <c r="V310" s="210"/>
      <c r="W310" s="247"/>
      <c r="X310" s="211"/>
      <c r="Y310" s="211"/>
    </row>
    <row r="311" spans="1:25" x14ac:dyDescent="0.35">
      <c r="A311" s="241">
        <v>7</v>
      </c>
      <c r="B311" s="18"/>
      <c r="C311" s="175" t="str">
        <f>IFERROR(VLOOKUP(B311,Deelnemersoverzicht!B$5:E$56,2,0),"")</f>
        <v/>
      </c>
      <c r="D311" s="176" t="str">
        <f>IFERROR(VLOOKUP(B311,Deelnemersoverzicht!B$5:E$56,4,0),"")</f>
        <v/>
      </c>
      <c r="E311" s="454"/>
      <c r="F311" s="455"/>
      <c r="G311" s="455"/>
      <c r="H311" s="455"/>
      <c r="I311" s="455"/>
      <c r="J311" s="455"/>
      <c r="K311" s="455"/>
      <c r="L311" s="455"/>
      <c r="M311" s="455"/>
      <c r="N311" s="455"/>
      <c r="O311" s="456"/>
      <c r="P311" s="48"/>
      <c r="Q311" s="193"/>
      <c r="R311" s="388">
        <f>IF($Q$7="Art. 25 AGVV",IFERROR(VLOOKUP(Q311,Data!A$1:B$4,2,0),0),50%)</f>
        <v>0</v>
      </c>
      <c r="S311" s="200">
        <f t="shared" si="25"/>
        <v>0</v>
      </c>
      <c r="T311" s="202">
        <f t="shared" si="26"/>
        <v>0</v>
      </c>
      <c r="U311" s="210"/>
      <c r="V311" s="210"/>
      <c r="W311" s="247"/>
      <c r="X311" s="211"/>
      <c r="Y311" s="211"/>
    </row>
    <row r="312" spans="1:25" x14ac:dyDescent="0.35">
      <c r="A312" s="241">
        <v>8</v>
      </c>
      <c r="B312" s="18"/>
      <c r="C312" s="175" t="str">
        <f>IFERROR(VLOOKUP(B312,Deelnemersoverzicht!B$5:E$56,2,0),"")</f>
        <v/>
      </c>
      <c r="D312" s="176" t="str">
        <f>IFERROR(VLOOKUP(B312,Deelnemersoverzicht!B$5:E$56,4,0),"")</f>
        <v/>
      </c>
      <c r="E312" s="454"/>
      <c r="F312" s="455"/>
      <c r="G312" s="455"/>
      <c r="H312" s="455"/>
      <c r="I312" s="455"/>
      <c r="J312" s="455"/>
      <c r="K312" s="455"/>
      <c r="L312" s="455"/>
      <c r="M312" s="455"/>
      <c r="N312" s="455"/>
      <c r="O312" s="456"/>
      <c r="P312" s="48"/>
      <c r="Q312" s="193"/>
      <c r="R312" s="388">
        <f>IF($Q$7="Art. 25 AGVV",IFERROR(VLOOKUP(Q312,Data!A$1:B$4,2,0),0),50%)</f>
        <v>0</v>
      </c>
      <c r="S312" s="200">
        <f t="shared" si="25"/>
        <v>0</v>
      </c>
      <c r="T312" s="202">
        <f t="shared" si="26"/>
        <v>0</v>
      </c>
      <c r="U312" s="210"/>
      <c r="V312" s="210"/>
      <c r="W312" s="247"/>
      <c r="X312" s="211"/>
      <c r="Y312" s="211"/>
    </row>
    <row r="313" spans="1:25" x14ac:dyDescent="0.35">
      <c r="A313" s="241">
        <v>9</v>
      </c>
      <c r="B313" s="18"/>
      <c r="C313" s="175" t="str">
        <f>IFERROR(VLOOKUP(B313,Deelnemersoverzicht!B$5:E$56,2,0),"")</f>
        <v/>
      </c>
      <c r="D313" s="176" t="str">
        <f>IFERROR(VLOOKUP(B313,Deelnemersoverzicht!B$5:E$56,4,0),"")</f>
        <v/>
      </c>
      <c r="E313" s="454"/>
      <c r="F313" s="455"/>
      <c r="G313" s="455"/>
      <c r="H313" s="455"/>
      <c r="I313" s="455"/>
      <c r="J313" s="455"/>
      <c r="K313" s="455"/>
      <c r="L313" s="455"/>
      <c r="M313" s="455"/>
      <c r="N313" s="455"/>
      <c r="O313" s="456"/>
      <c r="P313" s="48"/>
      <c r="Q313" s="193"/>
      <c r="R313" s="388">
        <f>IF($Q$7="Art. 25 AGVV",IFERROR(VLOOKUP(Q313,Data!A$1:B$4,2,0),0),50%)</f>
        <v>0</v>
      </c>
      <c r="S313" s="200">
        <f t="shared" si="25"/>
        <v>0</v>
      </c>
      <c r="T313" s="202">
        <f t="shared" si="26"/>
        <v>0</v>
      </c>
      <c r="U313" s="210"/>
      <c r="V313" s="210"/>
      <c r="W313" s="247"/>
      <c r="X313" s="211"/>
      <c r="Y313" s="211"/>
    </row>
    <row r="314" spans="1:25" x14ac:dyDescent="0.35">
      <c r="A314" s="241">
        <v>10</v>
      </c>
      <c r="B314" s="18"/>
      <c r="C314" s="175" t="str">
        <f>IFERROR(VLOOKUP(B314,Deelnemersoverzicht!B$5:E$56,2,0),"")</f>
        <v/>
      </c>
      <c r="D314" s="176" t="str">
        <f>IFERROR(VLOOKUP(B314,Deelnemersoverzicht!B$5:E$56,4,0),"")</f>
        <v/>
      </c>
      <c r="E314" s="454"/>
      <c r="F314" s="455"/>
      <c r="G314" s="455"/>
      <c r="H314" s="455"/>
      <c r="I314" s="455"/>
      <c r="J314" s="455"/>
      <c r="K314" s="455"/>
      <c r="L314" s="455"/>
      <c r="M314" s="455"/>
      <c r="N314" s="455"/>
      <c r="O314" s="456"/>
      <c r="P314" s="48"/>
      <c r="Q314" s="193"/>
      <c r="R314" s="388">
        <f>IF($Q$7="Art. 25 AGVV",IFERROR(VLOOKUP(Q314,Data!A$1:B$4,2,0),0),50%)</f>
        <v>0</v>
      </c>
      <c r="S314" s="200">
        <f t="shared" si="25"/>
        <v>0</v>
      </c>
      <c r="T314" s="202">
        <f t="shared" si="26"/>
        <v>0</v>
      </c>
      <c r="U314" s="210"/>
      <c r="V314" s="210"/>
      <c r="W314" s="247"/>
      <c r="X314" s="211"/>
      <c r="Y314" s="211"/>
    </row>
    <row r="315" spans="1:25" x14ac:dyDescent="0.35">
      <c r="A315" s="241">
        <v>11</v>
      </c>
      <c r="B315" s="18"/>
      <c r="C315" s="175" t="str">
        <f>IFERROR(VLOOKUP(B315,Deelnemersoverzicht!B$5:E$56,2,0),"")</f>
        <v/>
      </c>
      <c r="D315" s="176" t="str">
        <f>IFERROR(VLOOKUP(B315,Deelnemersoverzicht!B$5:E$56,4,0),"")</f>
        <v/>
      </c>
      <c r="E315" s="454"/>
      <c r="F315" s="455"/>
      <c r="G315" s="455"/>
      <c r="H315" s="455"/>
      <c r="I315" s="455"/>
      <c r="J315" s="455"/>
      <c r="K315" s="455"/>
      <c r="L315" s="455"/>
      <c r="M315" s="455"/>
      <c r="N315" s="455"/>
      <c r="O315" s="456"/>
      <c r="P315" s="48"/>
      <c r="Q315" s="193"/>
      <c r="R315" s="388">
        <f>IF($Q$7="Art. 25 AGVV",IFERROR(VLOOKUP(Q315,Data!A$1:B$4,2,0),0),50%)</f>
        <v>0</v>
      </c>
      <c r="S315" s="200">
        <f t="shared" si="25"/>
        <v>0</v>
      </c>
      <c r="T315" s="202">
        <f t="shared" si="26"/>
        <v>0</v>
      </c>
      <c r="U315" s="210"/>
      <c r="V315" s="210"/>
      <c r="W315" s="247"/>
      <c r="X315" s="211"/>
      <c r="Y315" s="211"/>
    </row>
    <row r="316" spans="1:25" x14ac:dyDescent="0.35">
      <c r="A316" s="241">
        <v>12</v>
      </c>
      <c r="B316" s="18"/>
      <c r="C316" s="175" t="str">
        <f>IFERROR(VLOOKUP(B316,Deelnemersoverzicht!B$5:E$56,2,0),"")</f>
        <v/>
      </c>
      <c r="D316" s="176" t="str">
        <f>IFERROR(VLOOKUP(B316,Deelnemersoverzicht!B$5:E$56,4,0),"")</f>
        <v/>
      </c>
      <c r="E316" s="454"/>
      <c r="F316" s="455"/>
      <c r="G316" s="455"/>
      <c r="H316" s="455"/>
      <c r="I316" s="455"/>
      <c r="J316" s="455"/>
      <c r="K316" s="455"/>
      <c r="L316" s="455"/>
      <c r="M316" s="455"/>
      <c r="N316" s="455"/>
      <c r="O316" s="456"/>
      <c r="P316" s="48"/>
      <c r="Q316" s="193"/>
      <c r="R316" s="388">
        <f>IF($Q$7="Art. 25 AGVV",IFERROR(VLOOKUP(Q316,Data!A$1:B$4,2,0),0),50%)</f>
        <v>0</v>
      </c>
      <c r="S316" s="200">
        <f t="shared" si="25"/>
        <v>0</v>
      </c>
      <c r="T316" s="202">
        <f t="shared" si="26"/>
        <v>0</v>
      </c>
      <c r="U316" s="210"/>
      <c r="V316" s="210"/>
      <c r="W316" s="247"/>
      <c r="X316" s="211"/>
      <c r="Y316" s="211"/>
    </row>
    <row r="317" spans="1:25" x14ac:dyDescent="0.35">
      <c r="A317" s="241">
        <v>13</v>
      </c>
      <c r="B317" s="18"/>
      <c r="C317" s="175" t="str">
        <f>IFERROR(VLOOKUP(B317,Deelnemersoverzicht!B$5:E$56,2,0),"")</f>
        <v/>
      </c>
      <c r="D317" s="176" t="str">
        <f>IFERROR(VLOOKUP(B317,Deelnemersoverzicht!B$5:E$56,4,0),"")</f>
        <v/>
      </c>
      <c r="E317" s="454"/>
      <c r="F317" s="455"/>
      <c r="G317" s="455"/>
      <c r="H317" s="455"/>
      <c r="I317" s="455"/>
      <c r="J317" s="455"/>
      <c r="K317" s="455"/>
      <c r="L317" s="455"/>
      <c r="M317" s="455"/>
      <c r="N317" s="455"/>
      <c r="O317" s="456"/>
      <c r="P317" s="48"/>
      <c r="Q317" s="193"/>
      <c r="R317" s="388">
        <f>IF($Q$7="Art. 25 AGVV",IFERROR(VLOOKUP(Q317,Data!A$1:B$4,2,0),0),50%)</f>
        <v>0</v>
      </c>
      <c r="S317" s="200">
        <f t="shared" si="25"/>
        <v>0</v>
      </c>
      <c r="T317" s="202">
        <f t="shared" si="26"/>
        <v>0</v>
      </c>
      <c r="U317" s="210"/>
      <c r="V317" s="210"/>
      <c r="W317" s="247"/>
      <c r="X317" s="211"/>
      <c r="Y317" s="211"/>
    </row>
    <row r="318" spans="1:25" x14ac:dyDescent="0.35">
      <c r="A318" s="241">
        <v>14</v>
      </c>
      <c r="B318" s="18"/>
      <c r="C318" s="175" t="str">
        <f>IFERROR(VLOOKUP(B318,Deelnemersoverzicht!B$5:E$56,2,0),"")</f>
        <v/>
      </c>
      <c r="D318" s="176" t="str">
        <f>IFERROR(VLOOKUP(B318,Deelnemersoverzicht!B$5:E$56,4,0),"")</f>
        <v/>
      </c>
      <c r="E318" s="454"/>
      <c r="F318" s="455"/>
      <c r="G318" s="455"/>
      <c r="H318" s="455"/>
      <c r="I318" s="455"/>
      <c r="J318" s="455"/>
      <c r="K318" s="455"/>
      <c r="L318" s="455"/>
      <c r="M318" s="455"/>
      <c r="N318" s="455"/>
      <c r="O318" s="456"/>
      <c r="P318" s="48"/>
      <c r="Q318" s="193"/>
      <c r="R318" s="388">
        <f>IF($Q$7="Art. 25 AGVV",IFERROR(VLOOKUP(Q318,Data!A$1:B$4,2,0),0),50%)</f>
        <v>0</v>
      </c>
      <c r="S318" s="200">
        <f t="shared" si="25"/>
        <v>0</v>
      </c>
      <c r="T318" s="202">
        <f t="shared" si="26"/>
        <v>0</v>
      </c>
      <c r="U318" s="210"/>
      <c r="V318" s="210"/>
      <c r="W318" s="247"/>
      <c r="X318" s="211"/>
      <c r="Y318" s="211"/>
    </row>
    <row r="319" spans="1:25" x14ac:dyDescent="0.35">
      <c r="A319" s="241">
        <v>15</v>
      </c>
      <c r="B319" s="18"/>
      <c r="C319" s="175" t="str">
        <f>IFERROR(VLOOKUP(B319,Deelnemersoverzicht!B$5:E$56,2,0),"")</f>
        <v/>
      </c>
      <c r="D319" s="176" t="str">
        <f>IFERROR(VLOOKUP(B319,Deelnemersoverzicht!B$5:E$56,4,0),"")</f>
        <v/>
      </c>
      <c r="E319" s="454"/>
      <c r="F319" s="455"/>
      <c r="G319" s="455"/>
      <c r="H319" s="455"/>
      <c r="I319" s="455"/>
      <c r="J319" s="455"/>
      <c r="K319" s="455"/>
      <c r="L319" s="455"/>
      <c r="M319" s="455"/>
      <c r="N319" s="455"/>
      <c r="O319" s="456"/>
      <c r="P319" s="48"/>
      <c r="Q319" s="193"/>
      <c r="R319" s="388">
        <f>IF($Q$7="Art. 25 AGVV",IFERROR(VLOOKUP(Q319,Data!A$1:B$4,2,0),0),50%)</f>
        <v>0</v>
      </c>
      <c r="S319" s="200">
        <f t="shared" si="25"/>
        <v>0</v>
      </c>
      <c r="T319" s="202">
        <f t="shared" si="26"/>
        <v>0</v>
      </c>
      <c r="U319" s="210"/>
      <c r="V319" s="210"/>
      <c r="W319" s="247"/>
      <c r="X319" s="211"/>
      <c r="Y319" s="211"/>
    </row>
    <row r="320" spans="1:25" x14ac:dyDescent="0.35">
      <c r="A320" s="241">
        <v>16</v>
      </c>
      <c r="B320" s="18"/>
      <c r="C320" s="175" t="str">
        <f>IFERROR(VLOOKUP(B320,Deelnemersoverzicht!B$5:E$56,2,0),"")</f>
        <v/>
      </c>
      <c r="D320" s="176" t="str">
        <f>IFERROR(VLOOKUP(B320,Deelnemersoverzicht!B$5:E$56,4,0),"")</f>
        <v/>
      </c>
      <c r="E320" s="454"/>
      <c r="F320" s="455"/>
      <c r="G320" s="455"/>
      <c r="H320" s="455"/>
      <c r="I320" s="455"/>
      <c r="J320" s="455"/>
      <c r="K320" s="455"/>
      <c r="L320" s="455"/>
      <c r="M320" s="455"/>
      <c r="N320" s="455"/>
      <c r="O320" s="456"/>
      <c r="P320" s="48"/>
      <c r="Q320" s="193"/>
      <c r="R320" s="388">
        <f>IF($Q$7="Art. 25 AGVV",IFERROR(VLOOKUP(Q320,Data!A$1:B$4,2,0),0),50%)</f>
        <v>0</v>
      </c>
      <c r="S320" s="200">
        <f t="shared" si="25"/>
        <v>0</v>
      </c>
      <c r="T320" s="202">
        <f t="shared" si="26"/>
        <v>0</v>
      </c>
      <c r="U320" s="210"/>
      <c r="V320" s="210"/>
      <c r="W320" s="247"/>
      <c r="X320" s="211"/>
      <c r="Y320" s="211"/>
    </row>
    <row r="321" spans="1:25" x14ac:dyDescent="0.35">
      <c r="A321" s="241">
        <v>17</v>
      </c>
      <c r="B321" s="18"/>
      <c r="C321" s="175" t="str">
        <f>IFERROR(VLOOKUP(B321,Deelnemersoverzicht!B$5:E$56,2,0),"")</f>
        <v/>
      </c>
      <c r="D321" s="176" t="str">
        <f>IFERROR(VLOOKUP(B321,Deelnemersoverzicht!B$5:E$56,4,0),"")</f>
        <v/>
      </c>
      <c r="E321" s="454"/>
      <c r="F321" s="455"/>
      <c r="G321" s="455"/>
      <c r="H321" s="455"/>
      <c r="I321" s="455"/>
      <c r="J321" s="455"/>
      <c r="K321" s="455"/>
      <c r="L321" s="455"/>
      <c r="M321" s="455"/>
      <c r="N321" s="455"/>
      <c r="O321" s="456"/>
      <c r="P321" s="48"/>
      <c r="Q321" s="193"/>
      <c r="R321" s="388">
        <f>IF($Q$7="Art. 25 AGVV",IFERROR(VLOOKUP(Q321,Data!A$1:B$4,2,0),0),50%)</f>
        <v>0</v>
      </c>
      <c r="S321" s="200">
        <f t="shared" si="25"/>
        <v>0</v>
      </c>
      <c r="T321" s="202">
        <f t="shared" si="26"/>
        <v>0</v>
      </c>
      <c r="U321" s="210"/>
      <c r="V321" s="210"/>
      <c r="W321" s="247"/>
      <c r="X321" s="211"/>
      <c r="Y321" s="211"/>
    </row>
    <row r="322" spans="1:25" x14ac:dyDescent="0.35">
      <c r="A322" s="241">
        <v>18</v>
      </c>
      <c r="B322" s="18"/>
      <c r="C322" s="175" t="str">
        <f>IFERROR(VLOOKUP(B322,Deelnemersoverzicht!B$5:E$56,2,0),"")</f>
        <v/>
      </c>
      <c r="D322" s="176" t="str">
        <f>IFERROR(VLOOKUP(B322,Deelnemersoverzicht!B$5:E$56,4,0),"")</f>
        <v/>
      </c>
      <c r="E322" s="454"/>
      <c r="F322" s="455"/>
      <c r="G322" s="455"/>
      <c r="H322" s="455"/>
      <c r="I322" s="455"/>
      <c r="J322" s="455"/>
      <c r="K322" s="455"/>
      <c r="L322" s="455"/>
      <c r="M322" s="455"/>
      <c r="N322" s="455"/>
      <c r="O322" s="456"/>
      <c r="P322" s="48"/>
      <c r="Q322" s="193"/>
      <c r="R322" s="388">
        <f>IF($Q$7="Art. 25 AGVV",IFERROR(VLOOKUP(Q322,Data!A$1:B$4,2,0),0),50%)</f>
        <v>0</v>
      </c>
      <c r="S322" s="200">
        <f t="shared" si="25"/>
        <v>0</v>
      </c>
      <c r="T322" s="202">
        <f t="shared" si="26"/>
        <v>0</v>
      </c>
      <c r="U322" s="210"/>
      <c r="V322" s="210"/>
      <c r="W322" s="247"/>
      <c r="X322" s="211"/>
      <c r="Y322" s="211"/>
    </row>
    <row r="323" spans="1:25" x14ac:dyDescent="0.35">
      <c r="A323" s="241">
        <v>19</v>
      </c>
      <c r="B323" s="18"/>
      <c r="C323" s="175" t="str">
        <f>IFERROR(VLOOKUP(B323,Deelnemersoverzicht!B$5:E$56,2,0),"")</f>
        <v/>
      </c>
      <c r="D323" s="176" t="str">
        <f>IFERROR(VLOOKUP(B323,Deelnemersoverzicht!B$5:E$56,4,0),"")</f>
        <v/>
      </c>
      <c r="E323" s="454"/>
      <c r="F323" s="455"/>
      <c r="G323" s="455"/>
      <c r="H323" s="455"/>
      <c r="I323" s="455"/>
      <c r="J323" s="455"/>
      <c r="K323" s="455"/>
      <c r="L323" s="455"/>
      <c r="M323" s="455"/>
      <c r="N323" s="455"/>
      <c r="O323" s="456"/>
      <c r="P323" s="48"/>
      <c r="Q323" s="193"/>
      <c r="R323" s="388">
        <f>IF($Q$7="Art. 25 AGVV",IFERROR(VLOOKUP(Q323,Data!A$1:B$4,2,0),0),50%)</f>
        <v>0</v>
      </c>
      <c r="S323" s="200">
        <f t="shared" si="25"/>
        <v>0</v>
      </c>
      <c r="T323" s="202">
        <f t="shared" si="26"/>
        <v>0</v>
      </c>
      <c r="U323" s="210"/>
      <c r="V323" s="210"/>
      <c r="W323" s="247"/>
      <c r="X323" s="211"/>
      <c r="Y323" s="211"/>
    </row>
    <row r="324" spans="1:25" outlineLevel="1" x14ac:dyDescent="0.35">
      <c r="A324" s="241">
        <v>20</v>
      </c>
      <c r="B324" s="18"/>
      <c r="C324" s="175" t="str">
        <f>IFERROR(VLOOKUP(B324,Deelnemersoverzicht!B$5:E$56,2,0),"")</f>
        <v/>
      </c>
      <c r="D324" s="176" t="str">
        <f>IFERROR(VLOOKUP(B324,Deelnemersoverzicht!B$5:E$56,4,0),"")</f>
        <v/>
      </c>
      <c r="E324" s="454"/>
      <c r="F324" s="455"/>
      <c r="G324" s="455"/>
      <c r="H324" s="455"/>
      <c r="I324" s="455"/>
      <c r="J324" s="455"/>
      <c r="K324" s="455"/>
      <c r="L324" s="455"/>
      <c r="M324" s="455"/>
      <c r="N324" s="455"/>
      <c r="O324" s="456"/>
      <c r="P324" s="48"/>
      <c r="Q324" s="193"/>
      <c r="R324" s="388">
        <f>IF($Q$7="Art. 25 AGVV",IFERROR(VLOOKUP(Q324,Data!A$1:B$4,2,0),0),50%)</f>
        <v>0</v>
      </c>
      <c r="S324" s="200">
        <f t="shared" si="25"/>
        <v>0</v>
      </c>
      <c r="T324" s="202">
        <f t="shared" si="26"/>
        <v>0</v>
      </c>
      <c r="U324" s="210"/>
      <c r="V324" s="210"/>
      <c r="W324" s="247"/>
      <c r="X324" s="211"/>
      <c r="Y324" s="211"/>
    </row>
    <row r="325" spans="1:25" outlineLevel="1" x14ac:dyDescent="0.35">
      <c r="A325" s="241">
        <v>21</v>
      </c>
      <c r="B325" s="18"/>
      <c r="C325" s="175" t="str">
        <f>IFERROR(VLOOKUP(B325,Deelnemersoverzicht!B$5:E$56,2,0),"")</f>
        <v/>
      </c>
      <c r="D325" s="176" t="str">
        <f>IFERROR(VLOOKUP(B325,Deelnemersoverzicht!B$5:E$56,4,0),"")</f>
        <v/>
      </c>
      <c r="E325" s="454"/>
      <c r="F325" s="455"/>
      <c r="G325" s="455"/>
      <c r="H325" s="455"/>
      <c r="I325" s="455"/>
      <c r="J325" s="455"/>
      <c r="K325" s="455"/>
      <c r="L325" s="455"/>
      <c r="M325" s="455"/>
      <c r="N325" s="455"/>
      <c r="O325" s="456"/>
      <c r="P325" s="48"/>
      <c r="Q325" s="193"/>
      <c r="R325" s="388">
        <f>IF($Q$7="Art. 25 AGVV",IFERROR(VLOOKUP(Q325,Data!A$1:B$4,2,0),0),50%)</f>
        <v>0</v>
      </c>
      <c r="S325" s="200">
        <f t="shared" si="25"/>
        <v>0</v>
      </c>
      <c r="T325" s="202">
        <f t="shared" si="26"/>
        <v>0</v>
      </c>
      <c r="U325" s="210"/>
      <c r="V325" s="210"/>
      <c r="W325" s="247"/>
      <c r="X325" s="211"/>
      <c r="Y325" s="211"/>
    </row>
    <row r="326" spans="1:25" outlineLevel="1" x14ac:dyDescent="0.35">
      <c r="A326" s="241">
        <v>22</v>
      </c>
      <c r="B326" s="18"/>
      <c r="C326" s="175" t="str">
        <f>IFERROR(VLOOKUP(B326,Deelnemersoverzicht!B$5:E$56,2,0),"")</f>
        <v/>
      </c>
      <c r="D326" s="176" t="str">
        <f>IFERROR(VLOOKUP(B326,Deelnemersoverzicht!B$5:E$56,4,0),"")</f>
        <v/>
      </c>
      <c r="E326" s="454"/>
      <c r="F326" s="455"/>
      <c r="G326" s="455"/>
      <c r="H326" s="455"/>
      <c r="I326" s="455"/>
      <c r="J326" s="455"/>
      <c r="K326" s="455"/>
      <c r="L326" s="455"/>
      <c r="M326" s="455"/>
      <c r="N326" s="455"/>
      <c r="O326" s="456"/>
      <c r="P326" s="48"/>
      <c r="Q326" s="193"/>
      <c r="R326" s="388">
        <f>IF($Q$7="Art. 25 AGVV",IFERROR(VLOOKUP(Q326,Data!A$1:B$4,2,0),0),50%)</f>
        <v>0</v>
      </c>
      <c r="S326" s="200">
        <f t="shared" si="25"/>
        <v>0</v>
      </c>
      <c r="T326" s="202">
        <f t="shared" si="26"/>
        <v>0</v>
      </c>
      <c r="U326" s="210"/>
      <c r="V326" s="210"/>
      <c r="W326" s="247"/>
      <c r="X326" s="211"/>
      <c r="Y326" s="211"/>
    </row>
    <row r="327" spans="1:25" outlineLevel="1" x14ac:dyDescent="0.35">
      <c r="A327" s="241">
        <v>23</v>
      </c>
      <c r="B327" s="18"/>
      <c r="C327" s="175" t="str">
        <f>IFERROR(VLOOKUP(B327,Deelnemersoverzicht!B$5:E$56,2,0),"")</f>
        <v/>
      </c>
      <c r="D327" s="176" t="str">
        <f>IFERROR(VLOOKUP(B327,Deelnemersoverzicht!B$5:E$56,4,0),"")</f>
        <v/>
      </c>
      <c r="E327" s="454"/>
      <c r="F327" s="455"/>
      <c r="G327" s="455"/>
      <c r="H327" s="455"/>
      <c r="I327" s="455"/>
      <c r="J327" s="455"/>
      <c r="K327" s="455"/>
      <c r="L327" s="455"/>
      <c r="M327" s="455"/>
      <c r="N327" s="455"/>
      <c r="O327" s="456"/>
      <c r="P327" s="48"/>
      <c r="Q327" s="193"/>
      <c r="R327" s="388">
        <f>IF($Q$7="Art. 25 AGVV",IFERROR(VLOOKUP(Q327,Data!A$1:B$4,2,0),0),50%)</f>
        <v>0</v>
      </c>
      <c r="S327" s="200">
        <f t="shared" si="25"/>
        <v>0</v>
      </c>
      <c r="T327" s="202">
        <f t="shared" si="26"/>
        <v>0</v>
      </c>
      <c r="U327" s="210"/>
      <c r="V327" s="210"/>
      <c r="W327" s="247"/>
      <c r="X327" s="211"/>
      <c r="Y327" s="211"/>
    </row>
    <row r="328" spans="1:25" outlineLevel="1" x14ac:dyDescent="0.35">
      <c r="A328" s="241">
        <v>24</v>
      </c>
      <c r="B328" s="18"/>
      <c r="C328" s="175" t="str">
        <f>IFERROR(VLOOKUP(B328,Deelnemersoverzicht!B$5:E$56,2,0),"")</f>
        <v/>
      </c>
      <c r="D328" s="176" t="str">
        <f>IFERROR(VLOOKUP(B328,Deelnemersoverzicht!B$5:E$56,4,0),"")</f>
        <v/>
      </c>
      <c r="E328" s="454"/>
      <c r="F328" s="455"/>
      <c r="G328" s="455"/>
      <c r="H328" s="455"/>
      <c r="I328" s="455"/>
      <c r="J328" s="455"/>
      <c r="K328" s="455"/>
      <c r="L328" s="455"/>
      <c r="M328" s="455"/>
      <c r="N328" s="455"/>
      <c r="O328" s="456"/>
      <c r="P328" s="48"/>
      <c r="Q328" s="193"/>
      <c r="R328" s="388">
        <f>IF($Q$7="Art. 25 AGVV",IFERROR(VLOOKUP(Q328,Data!A$1:B$4,2,0),0),50%)</f>
        <v>0</v>
      </c>
      <c r="S328" s="200">
        <f t="shared" si="25"/>
        <v>0</v>
      </c>
      <c r="T328" s="202">
        <f t="shared" si="26"/>
        <v>0</v>
      </c>
      <c r="U328" s="210"/>
      <c r="V328" s="210"/>
      <c r="W328" s="247"/>
      <c r="X328" s="211"/>
      <c r="Y328" s="211"/>
    </row>
    <row r="329" spans="1:25" outlineLevel="1" x14ac:dyDescent="0.35">
      <c r="A329" s="241">
        <v>25</v>
      </c>
      <c r="B329" s="18"/>
      <c r="C329" s="175" t="str">
        <f>IFERROR(VLOOKUP(B329,Deelnemersoverzicht!B$5:E$56,2,0),"")</f>
        <v/>
      </c>
      <c r="D329" s="176" t="str">
        <f>IFERROR(VLOOKUP(B329,Deelnemersoverzicht!B$5:E$56,4,0),"")</f>
        <v/>
      </c>
      <c r="E329" s="454"/>
      <c r="F329" s="455"/>
      <c r="G329" s="455"/>
      <c r="H329" s="455"/>
      <c r="I329" s="455"/>
      <c r="J329" s="455"/>
      <c r="K329" s="455"/>
      <c r="L329" s="455"/>
      <c r="M329" s="455"/>
      <c r="N329" s="455"/>
      <c r="O329" s="456"/>
      <c r="P329" s="48"/>
      <c r="Q329" s="193"/>
      <c r="R329" s="388">
        <f>IF($Q$7="Art. 25 AGVV",IFERROR(VLOOKUP(Q329,Data!A$1:B$4,2,0),0),50%)</f>
        <v>0</v>
      </c>
      <c r="S329" s="200">
        <f t="shared" si="25"/>
        <v>0</v>
      </c>
      <c r="T329" s="202">
        <f t="shared" si="26"/>
        <v>0</v>
      </c>
      <c r="U329" s="210"/>
      <c r="V329" s="210"/>
      <c r="W329" s="247"/>
      <c r="X329" s="211"/>
      <c r="Y329" s="211"/>
    </row>
    <row r="330" spans="1:25" outlineLevel="1" x14ac:dyDescent="0.35">
      <c r="A330" s="241">
        <v>26</v>
      </c>
      <c r="B330" s="18"/>
      <c r="C330" s="175" t="str">
        <f>IFERROR(VLOOKUP(B330,Deelnemersoverzicht!B$5:E$56,2,0),"")</f>
        <v/>
      </c>
      <c r="D330" s="176" t="str">
        <f>IFERROR(VLOOKUP(B330,Deelnemersoverzicht!B$5:E$56,4,0),"")</f>
        <v/>
      </c>
      <c r="E330" s="454"/>
      <c r="F330" s="455"/>
      <c r="G330" s="455"/>
      <c r="H330" s="455"/>
      <c r="I330" s="455"/>
      <c r="J330" s="455"/>
      <c r="K330" s="455"/>
      <c r="L330" s="455"/>
      <c r="M330" s="455"/>
      <c r="N330" s="455"/>
      <c r="O330" s="456"/>
      <c r="P330" s="48"/>
      <c r="Q330" s="193"/>
      <c r="R330" s="388">
        <f>IF($Q$7="Art. 25 AGVV",IFERROR(VLOOKUP(Q330,Data!A$1:B$4,2,0),0),50%)</f>
        <v>0</v>
      </c>
      <c r="S330" s="200">
        <f t="shared" si="25"/>
        <v>0</v>
      </c>
      <c r="T330" s="202">
        <f t="shared" si="26"/>
        <v>0</v>
      </c>
      <c r="U330" s="210"/>
      <c r="V330" s="210"/>
      <c r="W330" s="247"/>
      <c r="X330" s="211"/>
      <c r="Y330" s="211"/>
    </row>
    <row r="331" spans="1:25" outlineLevel="1" x14ac:dyDescent="0.35">
      <c r="A331" s="241">
        <v>27</v>
      </c>
      <c r="B331" s="18"/>
      <c r="C331" s="175" t="str">
        <f>IFERROR(VLOOKUP(B331,Deelnemersoverzicht!B$5:E$56,2,0),"")</f>
        <v/>
      </c>
      <c r="D331" s="176" t="str">
        <f>IFERROR(VLOOKUP(B331,Deelnemersoverzicht!B$5:E$56,4,0),"")</f>
        <v/>
      </c>
      <c r="E331" s="454"/>
      <c r="F331" s="455"/>
      <c r="G331" s="455"/>
      <c r="H331" s="455"/>
      <c r="I331" s="455"/>
      <c r="J331" s="455"/>
      <c r="K331" s="455"/>
      <c r="L331" s="455"/>
      <c r="M331" s="455"/>
      <c r="N331" s="455"/>
      <c r="O331" s="456"/>
      <c r="P331" s="48"/>
      <c r="Q331" s="193"/>
      <c r="R331" s="388">
        <f>IF($Q$7="Art. 25 AGVV",IFERROR(VLOOKUP(Q331,Data!A$1:B$4,2,0),0),50%)</f>
        <v>0</v>
      </c>
      <c r="S331" s="200">
        <f t="shared" si="25"/>
        <v>0</v>
      </c>
      <c r="T331" s="202">
        <f t="shared" si="26"/>
        <v>0</v>
      </c>
      <c r="U331" s="210"/>
      <c r="V331" s="210"/>
      <c r="W331" s="247"/>
      <c r="X331" s="211"/>
      <c r="Y331" s="211"/>
    </row>
    <row r="332" spans="1:25" outlineLevel="1" x14ac:dyDescent="0.35">
      <c r="A332" s="241">
        <v>28</v>
      </c>
      <c r="B332" s="18"/>
      <c r="C332" s="175" t="str">
        <f>IFERROR(VLOOKUP(B332,Deelnemersoverzicht!B$5:E$56,2,0),"")</f>
        <v/>
      </c>
      <c r="D332" s="176" t="str">
        <f>IFERROR(VLOOKUP(B332,Deelnemersoverzicht!B$5:E$56,4,0),"")</f>
        <v/>
      </c>
      <c r="E332" s="454"/>
      <c r="F332" s="455"/>
      <c r="G332" s="455"/>
      <c r="H332" s="455"/>
      <c r="I332" s="455"/>
      <c r="J332" s="455"/>
      <c r="K332" s="455"/>
      <c r="L332" s="455"/>
      <c r="M332" s="455"/>
      <c r="N332" s="455"/>
      <c r="O332" s="456"/>
      <c r="P332" s="48"/>
      <c r="Q332" s="193"/>
      <c r="R332" s="388">
        <f>IF($Q$7="Art. 25 AGVV",IFERROR(VLOOKUP(Q332,Data!A$1:B$4,2,0),0),50%)</f>
        <v>0</v>
      </c>
      <c r="S332" s="200">
        <f t="shared" si="25"/>
        <v>0</v>
      </c>
      <c r="T332" s="202">
        <f t="shared" si="26"/>
        <v>0</v>
      </c>
      <c r="U332" s="210"/>
      <c r="V332" s="210"/>
      <c r="W332" s="247"/>
      <c r="X332" s="211"/>
      <c r="Y332" s="211"/>
    </row>
    <row r="333" spans="1:25" outlineLevel="1" x14ac:dyDescent="0.35">
      <c r="A333" s="241">
        <v>29</v>
      </c>
      <c r="B333" s="18"/>
      <c r="C333" s="175" t="str">
        <f>IFERROR(VLOOKUP(B333,Deelnemersoverzicht!B$5:E$56,2,0),"")</f>
        <v/>
      </c>
      <c r="D333" s="176" t="str">
        <f>IFERROR(VLOOKUP(B333,Deelnemersoverzicht!B$5:E$56,4,0),"")</f>
        <v/>
      </c>
      <c r="E333" s="454"/>
      <c r="F333" s="455"/>
      <c r="G333" s="455"/>
      <c r="H333" s="455"/>
      <c r="I333" s="455"/>
      <c r="J333" s="455"/>
      <c r="K333" s="455"/>
      <c r="L333" s="455"/>
      <c r="M333" s="455"/>
      <c r="N333" s="455"/>
      <c r="O333" s="456"/>
      <c r="P333" s="48"/>
      <c r="Q333" s="193"/>
      <c r="R333" s="388">
        <f>IF($Q$7="Art. 25 AGVV",IFERROR(VLOOKUP(Q333,Data!A$1:B$4,2,0),0),50%)</f>
        <v>0</v>
      </c>
      <c r="S333" s="200">
        <f t="shared" si="25"/>
        <v>0</v>
      </c>
      <c r="T333" s="202">
        <f t="shared" si="26"/>
        <v>0</v>
      </c>
      <c r="U333" s="210"/>
      <c r="V333" s="210"/>
      <c r="W333" s="247"/>
      <c r="X333" s="211"/>
      <c r="Y333" s="211"/>
    </row>
    <row r="334" spans="1:25" outlineLevel="1" x14ac:dyDescent="0.35">
      <c r="A334" s="241">
        <v>30</v>
      </c>
      <c r="B334" s="18"/>
      <c r="C334" s="175" t="str">
        <f>IFERROR(VLOOKUP(B334,Deelnemersoverzicht!B$5:E$56,2,0),"")</f>
        <v/>
      </c>
      <c r="D334" s="176" t="str">
        <f>IFERROR(VLOOKUP(B334,Deelnemersoverzicht!B$5:E$56,4,0),"")</f>
        <v/>
      </c>
      <c r="E334" s="454"/>
      <c r="F334" s="455"/>
      <c r="G334" s="455"/>
      <c r="H334" s="455"/>
      <c r="I334" s="455"/>
      <c r="J334" s="455"/>
      <c r="K334" s="455"/>
      <c r="L334" s="455"/>
      <c r="M334" s="455"/>
      <c r="N334" s="455"/>
      <c r="O334" s="456"/>
      <c r="P334" s="48"/>
      <c r="Q334" s="193"/>
      <c r="R334" s="388">
        <f>IF($Q$7="Art. 25 AGVV",IFERROR(VLOOKUP(Q334,Data!A$1:B$4,2,0),0),50%)</f>
        <v>0</v>
      </c>
      <c r="S334" s="200">
        <f t="shared" si="25"/>
        <v>0</v>
      </c>
      <c r="T334" s="202">
        <f t="shared" si="26"/>
        <v>0</v>
      </c>
      <c r="U334" s="210"/>
      <c r="V334" s="210"/>
      <c r="W334" s="247"/>
      <c r="X334" s="211"/>
      <c r="Y334" s="211"/>
    </row>
    <row r="335" spans="1:25" outlineLevel="1" x14ac:dyDescent="0.35">
      <c r="A335" s="241">
        <v>31</v>
      </c>
      <c r="B335" s="18"/>
      <c r="C335" s="175" t="str">
        <f>IFERROR(VLOOKUP(B335,Deelnemersoverzicht!B$5:E$56,2,0),"")</f>
        <v/>
      </c>
      <c r="D335" s="176" t="str">
        <f>IFERROR(VLOOKUP(B335,Deelnemersoverzicht!B$5:E$56,4,0),"")</f>
        <v/>
      </c>
      <c r="E335" s="454"/>
      <c r="F335" s="455"/>
      <c r="G335" s="455"/>
      <c r="H335" s="455"/>
      <c r="I335" s="455"/>
      <c r="J335" s="455"/>
      <c r="K335" s="455"/>
      <c r="L335" s="455"/>
      <c r="M335" s="455"/>
      <c r="N335" s="455"/>
      <c r="O335" s="456"/>
      <c r="P335" s="48"/>
      <c r="Q335" s="193"/>
      <c r="R335" s="388">
        <f>IF($Q$7="Art. 25 AGVV",IFERROR(VLOOKUP(Q335,Data!A$1:B$4,2,0),0),50%)</f>
        <v>0</v>
      </c>
      <c r="S335" s="200">
        <f t="shared" si="25"/>
        <v>0</v>
      </c>
      <c r="T335" s="202">
        <f t="shared" si="26"/>
        <v>0</v>
      </c>
      <c r="U335" s="210"/>
      <c r="V335" s="210"/>
      <c r="W335" s="247"/>
      <c r="X335" s="211"/>
      <c r="Y335" s="211"/>
    </row>
    <row r="336" spans="1:25" outlineLevel="1" x14ac:dyDescent="0.35">
      <c r="A336" s="241">
        <v>32</v>
      </c>
      <c r="B336" s="18"/>
      <c r="C336" s="175" t="str">
        <f>IFERROR(VLOOKUP(B336,Deelnemersoverzicht!B$5:E$56,2,0),"")</f>
        <v/>
      </c>
      <c r="D336" s="176" t="str">
        <f>IFERROR(VLOOKUP(B336,Deelnemersoverzicht!B$5:E$56,4,0),"")</f>
        <v/>
      </c>
      <c r="E336" s="454"/>
      <c r="F336" s="455"/>
      <c r="G336" s="455"/>
      <c r="H336" s="455"/>
      <c r="I336" s="455"/>
      <c r="J336" s="455"/>
      <c r="K336" s="455"/>
      <c r="L336" s="455"/>
      <c r="M336" s="455"/>
      <c r="N336" s="455"/>
      <c r="O336" s="456"/>
      <c r="P336" s="48"/>
      <c r="Q336" s="193"/>
      <c r="R336" s="388">
        <f>IF($Q$7="Art. 25 AGVV",IFERROR(VLOOKUP(Q336,Data!A$1:B$4,2,0),0),50%)</f>
        <v>0</v>
      </c>
      <c r="S336" s="200">
        <f t="shared" si="25"/>
        <v>0</v>
      </c>
      <c r="T336" s="202">
        <f t="shared" si="26"/>
        <v>0</v>
      </c>
      <c r="U336" s="210"/>
      <c r="V336" s="210"/>
      <c r="W336" s="247"/>
      <c r="X336" s="211"/>
      <c r="Y336" s="211"/>
    </row>
    <row r="337" spans="1:25" outlineLevel="1" x14ac:dyDescent="0.35">
      <c r="A337" s="241">
        <v>33</v>
      </c>
      <c r="B337" s="18"/>
      <c r="C337" s="175" t="str">
        <f>IFERROR(VLOOKUP(B337,Deelnemersoverzicht!B$5:E$56,2,0),"")</f>
        <v/>
      </c>
      <c r="D337" s="176" t="str">
        <f>IFERROR(VLOOKUP(B337,Deelnemersoverzicht!B$5:E$56,4,0),"")</f>
        <v/>
      </c>
      <c r="E337" s="454"/>
      <c r="F337" s="455"/>
      <c r="G337" s="455"/>
      <c r="H337" s="455"/>
      <c r="I337" s="455"/>
      <c r="J337" s="455"/>
      <c r="K337" s="455"/>
      <c r="L337" s="455"/>
      <c r="M337" s="455"/>
      <c r="N337" s="455"/>
      <c r="O337" s="456"/>
      <c r="P337" s="48"/>
      <c r="Q337" s="193"/>
      <c r="R337" s="388">
        <f>IF($Q$7="Art. 25 AGVV",IFERROR(VLOOKUP(Q337,Data!A$1:B$4,2,0),0),50%)</f>
        <v>0</v>
      </c>
      <c r="S337" s="200">
        <f t="shared" si="25"/>
        <v>0</v>
      </c>
      <c r="T337" s="202">
        <f t="shared" si="26"/>
        <v>0</v>
      </c>
      <c r="U337" s="210"/>
      <c r="V337" s="210"/>
      <c r="W337" s="247"/>
      <c r="X337" s="211"/>
      <c r="Y337" s="211"/>
    </row>
    <row r="338" spans="1:25" outlineLevel="1" x14ac:dyDescent="0.35">
      <c r="A338" s="241">
        <v>34</v>
      </c>
      <c r="B338" s="18"/>
      <c r="C338" s="175" t="str">
        <f>IFERROR(VLOOKUP(B338,Deelnemersoverzicht!B$5:E$56,2,0),"")</f>
        <v/>
      </c>
      <c r="D338" s="176" t="str">
        <f>IFERROR(VLOOKUP(B338,Deelnemersoverzicht!B$5:E$56,4,0),"")</f>
        <v/>
      </c>
      <c r="E338" s="454"/>
      <c r="F338" s="455"/>
      <c r="G338" s="455"/>
      <c r="H338" s="455"/>
      <c r="I338" s="455"/>
      <c r="J338" s="455"/>
      <c r="K338" s="455"/>
      <c r="L338" s="455"/>
      <c r="M338" s="455"/>
      <c r="N338" s="455"/>
      <c r="O338" s="456"/>
      <c r="P338" s="48"/>
      <c r="Q338" s="193"/>
      <c r="R338" s="388">
        <f>IF($Q$7="Art. 25 AGVV",IFERROR(VLOOKUP(Q338,Data!A$1:B$4,2,0),0),50%)</f>
        <v>0</v>
      </c>
      <c r="S338" s="200">
        <f t="shared" si="25"/>
        <v>0</v>
      </c>
      <c r="T338" s="202">
        <f t="shared" si="26"/>
        <v>0</v>
      </c>
      <c r="U338" s="210"/>
      <c r="V338" s="210"/>
      <c r="W338" s="247"/>
      <c r="X338" s="211"/>
      <c r="Y338" s="211"/>
    </row>
    <row r="339" spans="1:25" outlineLevel="1" x14ac:dyDescent="0.35">
      <c r="A339" s="241">
        <v>35</v>
      </c>
      <c r="B339" s="18"/>
      <c r="C339" s="175" t="str">
        <f>IFERROR(VLOOKUP(B339,Deelnemersoverzicht!B$5:E$56,2,0),"")</f>
        <v/>
      </c>
      <c r="D339" s="176" t="str">
        <f>IFERROR(VLOOKUP(B339,Deelnemersoverzicht!B$5:E$56,4,0),"")</f>
        <v/>
      </c>
      <c r="E339" s="454"/>
      <c r="F339" s="455"/>
      <c r="G339" s="455"/>
      <c r="H339" s="455"/>
      <c r="I339" s="455"/>
      <c r="J339" s="455"/>
      <c r="K339" s="455"/>
      <c r="L339" s="455"/>
      <c r="M339" s="455"/>
      <c r="N339" s="455"/>
      <c r="O339" s="456"/>
      <c r="P339" s="48"/>
      <c r="Q339" s="193"/>
      <c r="R339" s="388">
        <f>IF($Q$7="Art. 25 AGVV",IFERROR(VLOOKUP(Q339,Data!A$1:B$4,2,0),0),50%)</f>
        <v>0</v>
      </c>
      <c r="S339" s="200">
        <f t="shared" si="25"/>
        <v>0</v>
      </c>
      <c r="T339" s="202">
        <f t="shared" si="26"/>
        <v>0</v>
      </c>
      <c r="U339" s="210"/>
      <c r="V339" s="210"/>
      <c r="W339" s="247"/>
      <c r="X339" s="211"/>
      <c r="Y339" s="211"/>
    </row>
    <row r="340" spans="1:25" outlineLevel="1" x14ac:dyDescent="0.35">
      <c r="A340" s="241">
        <v>36</v>
      </c>
      <c r="B340" s="18"/>
      <c r="C340" s="175" t="str">
        <f>IFERROR(VLOOKUP(B340,Deelnemersoverzicht!B$5:E$56,2,0),"")</f>
        <v/>
      </c>
      <c r="D340" s="176" t="str">
        <f>IFERROR(VLOOKUP(B340,Deelnemersoverzicht!B$5:E$56,4,0),"")</f>
        <v/>
      </c>
      <c r="E340" s="454"/>
      <c r="F340" s="455"/>
      <c r="G340" s="455"/>
      <c r="H340" s="455"/>
      <c r="I340" s="455"/>
      <c r="J340" s="455"/>
      <c r="K340" s="455"/>
      <c r="L340" s="455"/>
      <c r="M340" s="455"/>
      <c r="N340" s="455"/>
      <c r="O340" s="456"/>
      <c r="P340" s="48"/>
      <c r="Q340" s="193"/>
      <c r="R340" s="388">
        <f>IF($Q$7="Art. 25 AGVV",IFERROR(VLOOKUP(Q340,Data!A$1:B$4,2,0),0),50%)</f>
        <v>0</v>
      </c>
      <c r="S340" s="200">
        <f t="shared" si="25"/>
        <v>0</v>
      </c>
      <c r="T340" s="202">
        <f t="shared" si="26"/>
        <v>0</v>
      </c>
      <c r="U340" s="210"/>
      <c r="V340" s="210"/>
      <c r="W340" s="247"/>
      <c r="X340" s="211"/>
      <c r="Y340" s="211"/>
    </row>
    <row r="341" spans="1:25" outlineLevel="1" x14ac:dyDescent="0.35">
      <c r="A341" s="241">
        <v>37</v>
      </c>
      <c r="B341" s="18"/>
      <c r="C341" s="175" t="str">
        <f>IFERROR(VLOOKUP(B341,Deelnemersoverzicht!B$5:E$56,2,0),"")</f>
        <v/>
      </c>
      <c r="D341" s="176" t="str">
        <f>IFERROR(VLOOKUP(B341,Deelnemersoverzicht!B$5:E$56,4,0),"")</f>
        <v/>
      </c>
      <c r="E341" s="454"/>
      <c r="F341" s="455"/>
      <c r="G341" s="455"/>
      <c r="H341" s="455"/>
      <c r="I341" s="455"/>
      <c r="J341" s="455"/>
      <c r="K341" s="455"/>
      <c r="L341" s="455"/>
      <c r="M341" s="455"/>
      <c r="N341" s="455"/>
      <c r="O341" s="456"/>
      <c r="P341" s="48"/>
      <c r="Q341" s="193"/>
      <c r="R341" s="388">
        <f>IF($Q$7="Art. 25 AGVV",IFERROR(VLOOKUP(Q341,Data!A$1:B$4,2,0),0),50%)</f>
        <v>0</v>
      </c>
      <c r="S341" s="200">
        <f t="shared" si="25"/>
        <v>0</v>
      </c>
      <c r="T341" s="202">
        <f t="shared" si="26"/>
        <v>0</v>
      </c>
      <c r="U341" s="210"/>
      <c r="V341" s="210"/>
      <c r="W341" s="247"/>
      <c r="X341" s="211"/>
      <c r="Y341" s="211"/>
    </row>
    <row r="342" spans="1:25" outlineLevel="1" x14ac:dyDescent="0.35">
      <c r="A342" s="241">
        <v>38</v>
      </c>
      <c r="B342" s="18"/>
      <c r="C342" s="175" t="str">
        <f>IFERROR(VLOOKUP(B342,Deelnemersoverzicht!B$5:E$56,2,0),"")</f>
        <v/>
      </c>
      <c r="D342" s="176" t="str">
        <f>IFERROR(VLOOKUP(B342,Deelnemersoverzicht!B$5:E$56,4,0),"")</f>
        <v/>
      </c>
      <c r="E342" s="454"/>
      <c r="F342" s="455"/>
      <c r="G342" s="455"/>
      <c r="H342" s="455"/>
      <c r="I342" s="455"/>
      <c r="J342" s="455"/>
      <c r="K342" s="455"/>
      <c r="L342" s="455"/>
      <c r="M342" s="455"/>
      <c r="N342" s="455"/>
      <c r="O342" s="456"/>
      <c r="P342" s="48"/>
      <c r="Q342" s="193"/>
      <c r="R342" s="388">
        <f>IF($Q$7="Art. 25 AGVV",IFERROR(VLOOKUP(Q342,Data!A$1:B$4,2,0),0),50%)</f>
        <v>0</v>
      </c>
      <c r="S342" s="200">
        <f t="shared" si="25"/>
        <v>0</v>
      </c>
      <c r="T342" s="202">
        <f t="shared" si="26"/>
        <v>0</v>
      </c>
      <c r="U342" s="210"/>
      <c r="V342" s="210"/>
      <c r="W342" s="247"/>
      <c r="X342" s="211"/>
      <c r="Y342" s="211"/>
    </row>
    <row r="343" spans="1:25" outlineLevel="1" x14ac:dyDescent="0.35">
      <c r="A343" s="241">
        <v>39</v>
      </c>
      <c r="B343" s="18"/>
      <c r="C343" s="175" t="str">
        <f>IFERROR(VLOOKUP(B343,Deelnemersoverzicht!B$5:E$56,2,0),"")</f>
        <v/>
      </c>
      <c r="D343" s="176" t="str">
        <f>IFERROR(VLOOKUP(B343,Deelnemersoverzicht!B$5:E$56,4,0),"")</f>
        <v/>
      </c>
      <c r="E343" s="454"/>
      <c r="F343" s="455"/>
      <c r="G343" s="455"/>
      <c r="H343" s="455"/>
      <c r="I343" s="455"/>
      <c r="J343" s="455"/>
      <c r="K343" s="455"/>
      <c r="L343" s="455"/>
      <c r="M343" s="455"/>
      <c r="N343" s="455"/>
      <c r="O343" s="456"/>
      <c r="P343" s="48"/>
      <c r="Q343" s="193"/>
      <c r="R343" s="388">
        <f>IF($Q$7="Art. 25 AGVV",IFERROR(VLOOKUP(Q343,Data!A$1:B$4,2,0),0),50%)</f>
        <v>0</v>
      </c>
      <c r="S343" s="200">
        <f t="shared" si="25"/>
        <v>0</v>
      </c>
      <c r="T343" s="202">
        <f t="shared" si="26"/>
        <v>0</v>
      </c>
      <c r="U343" s="210"/>
      <c r="V343" s="210"/>
      <c r="W343" s="247"/>
      <c r="X343" s="211"/>
      <c r="Y343" s="211"/>
    </row>
    <row r="344" spans="1:25" outlineLevel="1" x14ac:dyDescent="0.35">
      <c r="A344" s="241">
        <v>40</v>
      </c>
      <c r="B344" s="18"/>
      <c r="C344" s="175" t="str">
        <f>IFERROR(VLOOKUP(B344,Deelnemersoverzicht!B$5:E$56,2,0),"")</f>
        <v/>
      </c>
      <c r="D344" s="176" t="str">
        <f>IFERROR(VLOOKUP(B344,Deelnemersoverzicht!B$5:E$56,4,0),"")</f>
        <v/>
      </c>
      <c r="E344" s="454"/>
      <c r="F344" s="455"/>
      <c r="G344" s="455"/>
      <c r="H344" s="455"/>
      <c r="I344" s="455"/>
      <c r="J344" s="455"/>
      <c r="K344" s="455"/>
      <c r="L344" s="455"/>
      <c r="M344" s="455"/>
      <c r="N344" s="455"/>
      <c r="O344" s="456"/>
      <c r="P344" s="48"/>
      <c r="Q344" s="193"/>
      <c r="R344" s="388">
        <f>IF($Q$7="Art. 25 AGVV",IFERROR(VLOOKUP(Q344,Data!A$1:B$4,2,0),0),50%)</f>
        <v>0</v>
      </c>
      <c r="S344" s="200">
        <f t="shared" si="25"/>
        <v>0</v>
      </c>
      <c r="T344" s="202">
        <f t="shared" si="26"/>
        <v>0</v>
      </c>
      <c r="U344" s="210"/>
      <c r="V344" s="210"/>
      <c r="W344" s="247"/>
      <c r="X344" s="211"/>
      <c r="Y344" s="211"/>
    </row>
    <row r="345" spans="1:25" outlineLevel="1" x14ac:dyDescent="0.35">
      <c r="A345" s="241">
        <v>41</v>
      </c>
      <c r="B345" s="18"/>
      <c r="C345" s="175" t="str">
        <f>IFERROR(VLOOKUP(B345,Deelnemersoverzicht!B$5:E$56,2,0),"")</f>
        <v/>
      </c>
      <c r="D345" s="176" t="str">
        <f>IFERROR(VLOOKUP(B345,Deelnemersoverzicht!B$5:E$56,4,0),"")</f>
        <v/>
      </c>
      <c r="E345" s="454"/>
      <c r="F345" s="455"/>
      <c r="G345" s="455"/>
      <c r="H345" s="455"/>
      <c r="I345" s="455"/>
      <c r="J345" s="455"/>
      <c r="K345" s="455"/>
      <c r="L345" s="455"/>
      <c r="M345" s="455"/>
      <c r="N345" s="455"/>
      <c r="O345" s="456"/>
      <c r="P345" s="48"/>
      <c r="Q345" s="193"/>
      <c r="R345" s="388">
        <f>IF($Q$7="Art. 25 AGVV",IFERROR(VLOOKUP(Q345,Data!A$1:B$4,2,0),0),50%)</f>
        <v>0</v>
      </c>
      <c r="S345" s="200">
        <f t="shared" si="25"/>
        <v>0</v>
      </c>
      <c r="T345" s="202">
        <f t="shared" si="26"/>
        <v>0</v>
      </c>
      <c r="U345" s="210"/>
      <c r="V345" s="210"/>
      <c r="W345" s="247"/>
      <c r="X345" s="211"/>
      <c r="Y345" s="211"/>
    </row>
    <row r="346" spans="1:25" outlineLevel="1" x14ac:dyDescent="0.35">
      <c r="A346" s="241">
        <v>42</v>
      </c>
      <c r="B346" s="18"/>
      <c r="C346" s="175" t="str">
        <f>IFERROR(VLOOKUP(B346,Deelnemersoverzicht!B$5:E$56,2,0),"")</f>
        <v/>
      </c>
      <c r="D346" s="176" t="str">
        <f>IFERROR(VLOOKUP(B346,Deelnemersoverzicht!B$5:E$56,4,0),"")</f>
        <v/>
      </c>
      <c r="E346" s="454"/>
      <c r="F346" s="455"/>
      <c r="G346" s="455"/>
      <c r="H346" s="455"/>
      <c r="I346" s="455"/>
      <c r="J346" s="455"/>
      <c r="K346" s="455"/>
      <c r="L346" s="455"/>
      <c r="M346" s="455"/>
      <c r="N346" s="455"/>
      <c r="O346" s="456"/>
      <c r="P346" s="48"/>
      <c r="Q346" s="193"/>
      <c r="R346" s="388">
        <f>IF($Q$7="Art. 25 AGVV",IFERROR(VLOOKUP(Q346,Data!A$1:B$4,2,0),0),50%)</f>
        <v>0</v>
      </c>
      <c r="S346" s="200">
        <f t="shared" si="25"/>
        <v>0</v>
      </c>
      <c r="T346" s="202">
        <f t="shared" si="26"/>
        <v>0</v>
      </c>
      <c r="U346" s="210"/>
      <c r="V346" s="210"/>
      <c r="W346" s="247"/>
      <c r="X346" s="211"/>
      <c r="Y346" s="211"/>
    </row>
    <row r="347" spans="1:25" outlineLevel="1" x14ac:dyDescent="0.35">
      <c r="A347" s="241">
        <v>43</v>
      </c>
      <c r="B347" s="18"/>
      <c r="C347" s="175" t="str">
        <f>IFERROR(VLOOKUP(B347,Deelnemersoverzicht!B$5:E$56,2,0),"")</f>
        <v/>
      </c>
      <c r="D347" s="176" t="str">
        <f>IFERROR(VLOOKUP(B347,Deelnemersoverzicht!B$5:E$56,4,0),"")</f>
        <v/>
      </c>
      <c r="E347" s="454"/>
      <c r="F347" s="455"/>
      <c r="G347" s="455"/>
      <c r="H347" s="455"/>
      <c r="I347" s="455"/>
      <c r="J347" s="455"/>
      <c r="K347" s="455"/>
      <c r="L347" s="455"/>
      <c r="M347" s="455"/>
      <c r="N347" s="455"/>
      <c r="O347" s="456"/>
      <c r="P347" s="48"/>
      <c r="Q347" s="193"/>
      <c r="R347" s="388">
        <f>IF($Q$7="Art. 25 AGVV",IFERROR(VLOOKUP(Q347,Data!A$1:B$4,2,0),0),50%)</f>
        <v>0</v>
      </c>
      <c r="S347" s="200">
        <f t="shared" si="25"/>
        <v>0</v>
      </c>
      <c r="T347" s="202">
        <f t="shared" si="26"/>
        <v>0</v>
      </c>
      <c r="U347" s="210"/>
      <c r="V347" s="210"/>
      <c r="W347" s="247"/>
      <c r="X347" s="211"/>
      <c r="Y347" s="211"/>
    </row>
    <row r="348" spans="1:25" outlineLevel="1" x14ac:dyDescent="0.35">
      <c r="A348" s="241">
        <v>44</v>
      </c>
      <c r="B348" s="18"/>
      <c r="C348" s="175" t="str">
        <f>IFERROR(VLOOKUP(B348,Deelnemersoverzicht!B$5:E$56,2,0),"")</f>
        <v/>
      </c>
      <c r="D348" s="176" t="str">
        <f>IFERROR(VLOOKUP(B348,Deelnemersoverzicht!B$5:E$56,4,0),"")</f>
        <v/>
      </c>
      <c r="E348" s="454"/>
      <c r="F348" s="455"/>
      <c r="G348" s="455"/>
      <c r="H348" s="455"/>
      <c r="I348" s="455"/>
      <c r="J348" s="455"/>
      <c r="K348" s="455"/>
      <c r="L348" s="455"/>
      <c r="M348" s="455"/>
      <c r="N348" s="455"/>
      <c r="O348" s="456"/>
      <c r="P348" s="48"/>
      <c r="Q348" s="193"/>
      <c r="R348" s="388">
        <f>IF($Q$7="Art. 25 AGVV",IFERROR(VLOOKUP(Q348,Data!A$1:B$4,2,0),0),50%)</f>
        <v>0</v>
      </c>
      <c r="S348" s="200">
        <f t="shared" si="25"/>
        <v>0</v>
      </c>
      <c r="T348" s="202">
        <f t="shared" si="26"/>
        <v>0</v>
      </c>
      <c r="U348" s="210"/>
      <c r="V348" s="210"/>
      <c r="W348" s="247"/>
      <c r="X348" s="211"/>
      <c r="Y348" s="211"/>
    </row>
    <row r="349" spans="1:25" outlineLevel="1" x14ac:dyDescent="0.35">
      <c r="A349" s="241">
        <v>45</v>
      </c>
      <c r="B349" s="18"/>
      <c r="C349" s="175" t="str">
        <f>IFERROR(VLOOKUP(B349,Deelnemersoverzicht!B$5:E$56,2,0),"")</f>
        <v/>
      </c>
      <c r="D349" s="176" t="str">
        <f>IFERROR(VLOOKUP(B349,Deelnemersoverzicht!B$5:E$56,4,0),"")</f>
        <v/>
      </c>
      <c r="E349" s="454"/>
      <c r="F349" s="455"/>
      <c r="G349" s="455"/>
      <c r="H349" s="455"/>
      <c r="I349" s="455"/>
      <c r="J349" s="455"/>
      <c r="K349" s="455"/>
      <c r="L349" s="455"/>
      <c r="M349" s="455"/>
      <c r="N349" s="455"/>
      <c r="O349" s="456"/>
      <c r="P349" s="48"/>
      <c r="Q349" s="193"/>
      <c r="R349" s="388">
        <f>IF($Q$7="Art. 25 AGVV",IFERROR(VLOOKUP(Q349,Data!A$1:B$4,2,0),0),50%)</f>
        <v>0</v>
      </c>
      <c r="S349" s="200">
        <f t="shared" si="25"/>
        <v>0</v>
      </c>
      <c r="T349" s="202">
        <f t="shared" si="26"/>
        <v>0</v>
      </c>
      <c r="U349" s="210"/>
      <c r="V349" s="210"/>
      <c r="W349" s="247"/>
      <c r="X349" s="211"/>
      <c r="Y349" s="211"/>
    </row>
    <row r="350" spans="1:25" outlineLevel="1" x14ac:dyDescent="0.35">
      <c r="A350" s="241">
        <v>46</v>
      </c>
      <c r="B350" s="18"/>
      <c r="C350" s="175" t="str">
        <f>IFERROR(VLOOKUP(B350,Deelnemersoverzicht!B$5:E$56,2,0),"")</f>
        <v/>
      </c>
      <c r="D350" s="176" t="str">
        <f>IFERROR(VLOOKUP(B350,Deelnemersoverzicht!B$5:E$56,4,0),"")</f>
        <v/>
      </c>
      <c r="E350" s="454"/>
      <c r="F350" s="455"/>
      <c r="G350" s="455"/>
      <c r="H350" s="455"/>
      <c r="I350" s="455"/>
      <c r="J350" s="455"/>
      <c r="K350" s="455"/>
      <c r="L350" s="455"/>
      <c r="M350" s="455"/>
      <c r="N350" s="455"/>
      <c r="O350" s="456"/>
      <c r="P350" s="48"/>
      <c r="Q350" s="193"/>
      <c r="R350" s="388">
        <f>IF($Q$7="Art. 25 AGVV",IFERROR(VLOOKUP(Q350,Data!A$1:B$4,2,0),0),50%)</f>
        <v>0</v>
      </c>
      <c r="S350" s="200">
        <f t="shared" si="25"/>
        <v>0</v>
      </c>
      <c r="T350" s="202">
        <f t="shared" si="26"/>
        <v>0</v>
      </c>
      <c r="U350" s="210"/>
      <c r="V350" s="210"/>
      <c r="W350" s="247"/>
      <c r="X350" s="211"/>
      <c r="Y350" s="211"/>
    </row>
    <row r="351" spans="1:25" outlineLevel="1" x14ac:dyDescent="0.35">
      <c r="A351" s="241">
        <v>47</v>
      </c>
      <c r="B351" s="18"/>
      <c r="C351" s="175" t="str">
        <f>IFERROR(VLOOKUP(B351,Deelnemersoverzicht!B$5:E$56,2,0),"")</f>
        <v/>
      </c>
      <c r="D351" s="176" t="str">
        <f>IFERROR(VLOOKUP(B351,Deelnemersoverzicht!B$5:E$56,4,0),"")</f>
        <v/>
      </c>
      <c r="E351" s="454"/>
      <c r="F351" s="455"/>
      <c r="G351" s="455"/>
      <c r="H351" s="455"/>
      <c r="I351" s="455"/>
      <c r="J351" s="455"/>
      <c r="K351" s="455"/>
      <c r="L351" s="455"/>
      <c r="M351" s="455"/>
      <c r="N351" s="455"/>
      <c r="O351" s="456"/>
      <c r="P351" s="48"/>
      <c r="Q351" s="193"/>
      <c r="R351" s="388">
        <f>IF($Q$7="Art. 25 AGVV",IFERROR(VLOOKUP(Q351,Data!A$1:B$4,2,0),0),50%)</f>
        <v>0</v>
      </c>
      <c r="S351" s="200">
        <f t="shared" si="25"/>
        <v>0</v>
      </c>
      <c r="T351" s="202">
        <f t="shared" si="26"/>
        <v>0</v>
      </c>
      <c r="U351" s="210"/>
      <c r="V351" s="210"/>
      <c r="W351" s="247"/>
      <c r="X351" s="211"/>
      <c r="Y351" s="211"/>
    </row>
    <row r="352" spans="1:25" outlineLevel="1" x14ac:dyDescent="0.35">
      <c r="A352" s="241">
        <v>48</v>
      </c>
      <c r="B352" s="18"/>
      <c r="C352" s="175" t="str">
        <f>IFERROR(VLOOKUP(B352,Deelnemersoverzicht!B$5:E$56,2,0),"")</f>
        <v/>
      </c>
      <c r="D352" s="176" t="str">
        <f>IFERROR(VLOOKUP(B352,Deelnemersoverzicht!B$5:E$56,4,0),"")</f>
        <v/>
      </c>
      <c r="E352" s="454"/>
      <c r="F352" s="455"/>
      <c r="G352" s="455"/>
      <c r="H352" s="455"/>
      <c r="I352" s="455"/>
      <c r="J352" s="455"/>
      <c r="K352" s="455"/>
      <c r="L352" s="455"/>
      <c r="M352" s="455"/>
      <c r="N352" s="455"/>
      <c r="O352" s="456"/>
      <c r="P352" s="48"/>
      <c r="Q352" s="193"/>
      <c r="R352" s="388">
        <f>IF($Q$7="Art. 25 AGVV",IFERROR(VLOOKUP(Q352,Data!A$1:B$4,2,0),0),50%)</f>
        <v>0</v>
      </c>
      <c r="S352" s="200">
        <f t="shared" si="25"/>
        <v>0</v>
      </c>
      <c r="T352" s="202">
        <f t="shared" si="26"/>
        <v>0</v>
      </c>
      <c r="U352" s="210"/>
      <c r="V352" s="210"/>
      <c r="W352" s="247"/>
      <c r="X352" s="211"/>
      <c r="Y352" s="211"/>
    </row>
    <row r="353" spans="1:26" outlineLevel="1" x14ac:dyDescent="0.35">
      <c r="A353" s="241">
        <v>49</v>
      </c>
      <c r="B353" s="18"/>
      <c r="C353" s="175" t="str">
        <f>IFERROR(VLOOKUP(B353,Deelnemersoverzicht!B$5:E$56,2,0),"")</f>
        <v/>
      </c>
      <c r="D353" s="176" t="str">
        <f>IFERROR(VLOOKUP(B353,Deelnemersoverzicht!B$5:E$56,4,0),"")</f>
        <v/>
      </c>
      <c r="E353" s="454"/>
      <c r="F353" s="455"/>
      <c r="G353" s="455"/>
      <c r="H353" s="455"/>
      <c r="I353" s="455"/>
      <c r="J353" s="455"/>
      <c r="K353" s="455"/>
      <c r="L353" s="455"/>
      <c r="M353" s="455"/>
      <c r="N353" s="455"/>
      <c r="O353" s="456"/>
      <c r="P353" s="48"/>
      <c r="Q353" s="193"/>
      <c r="R353" s="388">
        <f>IF($Q$7="Art. 25 AGVV",IFERROR(VLOOKUP(Q353,Data!A$1:B$4,2,0),0),50%)</f>
        <v>0</v>
      </c>
      <c r="S353" s="200">
        <f t="shared" si="25"/>
        <v>0</v>
      </c>
      <c r="T353" s="202">
        <f t="shared" si="26"/>
        <v>0</v>
      </c>
      <c r="U353" s="210"/>
      <c r="V353" s="210"/>
      <c r="W353" s="247"/>
      <c r="X353" s="211"/>
      <c r="Y353" s="211"/>
    </row>
    <row r="354" spans="1:26" ht="15" thickBot="1" x14ac:dyDescent="0.4">
      <c r="A354" s="241">
        <v>50</v>
      </c>
      <c r="B354" s="18"/>
      <c r="C354" s="175" t="str">
        <f>IFERROR(VLOOKUP(B354,Deelnemersoverzicht!B$5:E$56,2,0),"")</f>
        <v/>
      </c>
      <c r="D354" s="176" t="str">
        <f>IFERROR(VLOOKUP(B354,Deelnemersoverzicht!B$5:E$56,4,0),"")</f>
        <v/>
      </c>
      <c r="E354" s="457"/>
      <c r="F354" s="458"/>
      <c r="G354" s="458"/>
      <c r="H354" s="458"/>
      <c r="I354" s="458"/>
      <c r="J354" s="458"/>
      <c r="K354" s="458"/>
      <c r="L354" s="458"/>
      <c r="M354" s="458"/>
      <c r="N354" s="458"/>
      <c r="O354" s="459"/>
      <c r="P354" s="49"/>
      <c r="Q354" s="193"/>
      <c r="R354" s="388">
        <f>IF($Q$7="Art. 25 AGVV",IFERROR(VLOOKUP(Q354,Data!A$1:B$4,2,0),0),50%)</f>
        <v>0</v>
      </c>
      <c r="S354" s="200">
        <f t="shared" si="25"/>
        <v>0</v>
      </c>
      <c r="T354" s="202">
        <f t="shared" si="26"/>
        <v>0</v>
      </c>
      <c r="U354" s="210"/>
      <c r="V354" s="210"/>
      <c r="W354" s="247"/>
      <c r="X354" s="211"/>
      <c r="Y354" s="211"/>
    </row>
    <row r="355" spans="1:26" ht="15" thickBot="1" x14ac:dyDescent="0.4">
      <c r="A355" s="254"/>
      <c r="B355" s="256" t="s">
        <v>10</v>
      </c>
      <c r="C355" s="532"/>
      <c r="D355" s="533"/>
      <c r="E355" s="533"/>
      <c r="F355" s="533"/>
      <c r="G355" s="533"/>
      <c r="H355" s="533"/>
      <c r="I355" s="533"/>
      <c r="J355" s="533"/>
      <c r="K355" s="533"/>
      <c r="L355" s="533"/>
      <c r="M355" s="533"/>
      <c r="N355" s="533"/>
      <c r="O355" s="534"/>
      <c r="P355" s="189">
        <f>SUM(P305:P354)</f>
        <v>0</v>
      </c>
      <c r="Q355" s="189"/>
      <c r="R355" s="189"/>
      <c r="S355" s="207">
        <f>SUM(S305:S354)</f>
        <v>0</v>
      </c>
      <c r="T355" s="208">
        <f>SUM(T305:T354)</f>
        <v>0</v>
      </c>
      <c r="U355" s="210"/>
      <c r="V355" s="210"/>
      <c r="W355" s="211"/>
      <c r="X355" s="211"/>
      <c r="Y355" s="211"/>
    </row>
    <row r="356" spans="1:26" ht="7.5" customHeight="1" x14ac:dyDescent="0.35">
      <c r="A356" s="218"/>
      <c r="B356" s="218"/>
      <c r="C356" s="218"/>
      <c r="D356" s="218"/>
      <c r="E356" s="218"/>
      <c r="F356" s="218"/>
      <c r="G356" s="218"/>
      <c r="H356" s="218"/>
      <c r="I356" s="218"/>
      <c r="J356" s="218"/>
      <c r="K356" s="218"/>
      <c r="L356" s="218"/>
      <c r="M356" s="218"/>
      <c r="N356" s="218"/>
      <c r="O356" s="218"/>
      <c r="P356" s="218"/>
      <c r="Q356" s="218"/>
      <c r="R356" s="218"/>
      <c r="S356" s="218"/>
      <c r="T356" s="218"/>
      <c r="U356" s="218"/>
      <c r="V356" s="218"/>
      <c r="W356" s="218"/>
      <c r="X356" s="211"/>
      <c r="Y356" s="211"/>
      <c r="Z356" s="211"/>
    </row>
    <row r="357" spans="1:26" x14ac:dyDescent="0.35">
      <c r="A357" s="240" t="s">
        <v>34</v>
      </c>
      <c r="B357" s="218"/>
      <c r="C357" s="218"/>
      <c r="D357" s="218"/>
      <c r="E357" s="218"/>
      <c r="F357" s="218"/>
      <c r="G357" s="218"/>
      <c r="H357" s="218"/>
      <c r="I357" s="218"/>
      <c r="J357" s="218"/>
      <c r="K357" s="218"/>
      <c r="L357" s="218"/>
      <c r="M357" s="218"/>
      <c r="N357" s="218"/>
      <c r="O357" s="218"/>
      <c r="P357" s="218"/>
      <c r="Q357" s="218"/>
      <c r="R357" s="218"/>
      <c r="S357" s="218"/>
      <c r="T357" s="218"/>
      <c r="U357" s="218"/>
      <c r="V357" s="218"/>
      <c r="W357" s="218"/>
      <c r="X357" s="211"/>
      <c r="Y357" s="211"/>
      <c r="Z357" s="211"/>
    </row>
    <row r="358" spans="1:26" ht="6" customHeight="1" thickBot="1" x14ac:dyDescent="0.4">
      <c r="A358" s="218"/>
      <c r="B358" s="218"/>
      <c r="C358" s="218"/>
      <c r="D358" s="218"/>
      <c r="E358" s="218"/>
      <c r="F358" s="218"/>
      <c r="G358" s="218"/>
      <c r="H358" s="218"/>
      <c r="I358" s="218"/>
      <c r="J358" s="218"/>
      <c r="K358" s="218"/>
      <c r="L358" s="218"/>
      <c r="M358" s="218"/>
      <c r="N358" s="218"/>
      <c r="O358" s="218"/>
      <c r="P358" s="218"/>
      <c r="Q358" s="218"/>
      <c r="R358" s="218"/>
      <c r="S358" s="218"/>
      <c r="T358" s="218"/>
      <c r="U358" s="218"/>
      <c r="V358" s="218"/>
      <c r="W358" s="218"/>
      <c r="X358" s="211"/>
      <c r="Y358" s="211"/>
      <c r="Z358" s="211"/>
    </row>
    <row r="359" spans="1:26" x14ac:dyDescent="0.35">
      <c r="A359" s="528" t="s">
        <v>3</v>
      </c>
      <c r="B359" s="530" t="s">
        <v>64</v>
      </c>
      <c r="C359" s="610" t="s">
        <v>69</v>
      </c>
      <c r="D359" s="611"/>
      <c r="E359" s="359" t="s">
        <v>9</v>
      </c>
      <c r="F359" s="360"/>
      <c r="G359" s="360"/>
      <c r="H359" s="360"/>
      <c r="I359" s="360"/>
      <c r="J359" s="360"/>
      <c r="K359" s="360"/>
      <c r="L359" s="360"/>
      <c r="M359" s="360"/>
      <c r="N359" s="360"/>
      <c r="O359" s="360"/>
      <c r="P359" s="360"/>
      <c r="Q359" s="360"/>
      <c r="R359" s="360"/>
      <c r="S359" s="608"/>
      <c r="T359" s="525" t="s">
        <v>12</v>
      </c>
      <c r="U359" s="218"/>
      <c r="V359" s="218"/>
      <c r="W359" s="247"/>
      <c r="X359" s="247"/>
      <c r="Y359" s="247"/>
      <c r="Z359" s="252"/>
    </row>
    <row r="360" spans="1:26" ht="15" thickBot="1" x14ac:dyDescent="0.4">
      <c r="A360" s="529"/>
      <c r="B360" s="531"/>
      <c r="C360" s="612"/>
      <c r="D360" s="613"/>
      <c r="E360" s="361"/>
      <c r="F360" s="362"/>
      <c r="G360" s="362"/>
      <c r="H360" s="362"/>
      <c r="I360" s="362"/>
      <c r="J360" s="362"/>
      <c r="K360" s="362"/>
      <c r="L360" s="362"/>
      <c r="M360" s="362"/>
      <c r="N360" s="362"/>
      <c r="O360" s="362"/>
      <c r="P360" s="362"/>
      <c r="Q360" s="362"/>
      <c r="R360" s="362"/>
      <c r="S360" s="609"/>
      <c r="T360" s="558"/>
      <c r="U360" s="218"/>
      <c r="V360" s="218"/>
      <c r="W360" s="247"/>
      <c r="X360" s="247"/>
      <c r="Y360" s="247"/>
      <c r="Z360" s="252"/>
    </row>
    <row r="361" spans="1:26" x14ac:dyDescent="0.35">
      <c r="A361" s="241">
        <v>1</v>
      </c>
      <c r="B361" s="37"/>
      <c r="C361" s="614" t="str">
        <f>IFERROR(VLOOKUP(B361,Deelnemersoverzicht!B$5:E$56,2,0),"")</f>
        <v/>
      </c>
      <c r="D361" s="615"/>
      <c r="E361" s="460"/>
      <c r="F361" s="461"/>
      <c r="G361" s="461"/>
      <c r="H361" s="461"/>
      <c r="I361" s="461"/>
      <c r="J361" s="461"/>
      <c r="K361" s="461"/>
      <c r="L361" s="461"/>
      <c r="M361" s="461"/>
      <c r="N361" s="461"/>
      <c r="O361" s="461"/>
      <c r="P361" s="461"/>
      <c r="Q361" s="461"/>
      <c r="R361" s="461"/>
      <c r="S361" s="462"/>
      <c r="T361" s="195"/>
      <c r="U361" s="257"/>
      <c r="V361" s="257" t="e">
        <f>IF(AND($Q$7="Art. 25 AGVV",$S$9&gt;0%,C361="Klein",S361="Industriële ontwikkeling"),#REF!*0.8,IF(AND($Q$7="Art. 25 AGVV",S361="Fundamenteel onderzoek"),#REF!,U361+(#REF!*$D361)+(#REF!*$S$9)))</f>
        <v>#REF!</v>
      </c>
      <c r="W361" s="247"/>
      <c r="X361" s="247"/>
      <c r="Y361" s="247"/>
      <c r="Z361" s="252"/>
    </row>
    <row r="362" spans="1:26" x14ac:dyDescent="0.35">
      <c r="A362" s="241">
        <v>2</v>
      </c>
      <c r="B362" s="21"/>
      <c r="C362" s="452" t="str">
        <f>IFERROR(VLOOKUP(B362,Deelnemersoverzicht!B$5:E$56,2,0),"")</f>
        <v/>
      </c>
      <c r="D362" s="453"/>
      <c r="E362" s="454"/>
      <c r="F362" s="455"/>
      <c r="G362" s="455"/>
      <c r="H362" s="455"/>
      <c r="I362" s="455"/>
      <c r="J362" s="455"/>
      <c r="K362" s="455"/>
      <c r="L362" s="455"/>
      <c r="M362" s="455"/>
      <c r="N362" s="455"/>
      <c r="O362" s="455"/>
      <c r="P362" s="455"/>
      <c r="Q362" s="455"/>
      <c r="R362" s="455"/>
      <c r="S362" s="456"/>
      <c r="T362" s="196"/>
      <c r="U362" s="257"/>
      <c r="V362" s="257" t="e">
        <f>IF(AND($Q$7="Art. 25 AGVV",$S$9&gt;0%,C362="Klein",S362="Industriële ontwikkeling"),#REF!*0.8,IF(AND($Q$7="Art. 25 AGVV",S362="Fundamenteel onderzoek"),#REF!,U362+(#REF!*$D362)+(#REF!*$S$9)))</f>
        <v>#REF!</v>
      </c>
      <c r="W362" s="247"/>
      <c r="X362" s="247"/>
      <c r="Y362" s="247"/>
      <c r="Z362" s="252"/>
    </row>
    <row r="363" spans="1:26" x14ac:dyDescent="0.35">
      <c r="A363" s="241">
        <v>3</v>
      </c>
      <c r="B363" s="21"/>
      <c r="C363" s="452" t="str">
        <f>IFERROR(VLOOKUP(B363,Deelnemersoverzicht!B$5:E$56,2,0),"")</f>
        <v/>
      </c>
      <c r="D363" s="453"/>
      <c r="E363" s="454"/>
      <c r="F363" s="455"/>
      <c r="G363" s="455"/>
      <c r="H363" s="455"/>
      <c r="I363" s="455"/>
      <c r="J363" s="455"/>
      <c r="K363" s="455"/>
      <c r="L363" s="455"/>
      <c r="M363" s="455"/>
      <c r="N363" s="455"/>
      <c r="O363" s="455"/>
      <c r="P363" s="455"/>
      <c r="Q363" s="455"/>
      <c r="R363" s="455"/>
      <c r="S363" s="456"/>
      <c r="T363" s="196"/>
      <c r="U363" s="257"/>
      <c r="V363" s="257" t="e">
        <f>IF(AND($Q$7="Art. 25 AGVV",$S$9&gt;0%,C363="Klein",S363="Industriële ontwikkeling"),#REF!*0.8,IF(AND($Q$7="Art. 25 AGVV",S363="Fundamenteel onderzoek"),#REF!,U363+(#REF!*$D363)+(#REF!*$S$9)))</f>
        <v>#REF!</v>
      </c>
      <c r="W363" s="247"/>
      <c r="X363" s="247"/>
      <c r="Y363" s="247"/>
      <c r="Z363" s="252"/>
    </row>
    <row r="364" spans="1:26" x14ac:dyDescent="0.35">
      <c r="A364" s="241">
        <v>4</v>
      </c>
      <c r="B364" s="21"/>
      <c r="C364" s="452" t="str">
        <f>IFERROR(VLOOKUP(B364,Deelnemersoverzicht!B$5:E$56,2,0),"")</f>
        <v/>
      </c>
      <c r="D364" s="453"/>
      <c r="E364" s="454"/>
      <c r="F364" s="455"/>
      <c r="G364" s="455"/>
      <c r="H364" s="455"/>
      <c r="I364" s="455"/>
      <c r="J364" s="455"/>
      <c r="K364" s="455"/>
      <c r="L364" s="455"/>
      <c r="M364" s="455"/>
      <c r="N364" s="455"/>
      <c r="O364" s="455"/>
      <c r="P364" s="455"/>
      <c r="Q364" s="455"/>
      <c r="R364" s="455"/>
      <c r="S364" s="456"/>
      <c r="T364" s="196"/>
      <c r="U364" s="257"/>
      <c r="V364" s="257"/>
      <c r="W364" s="247"/>
      <c r="X364" s="247"/>
      <c r="Y364" s="247"/>
      <c r="Z364" s="252"/>
    </row>
    <row r="365" spans="1:26" x14ac:dyDescent="0.35">
      <c r="A365" s="241">
        <v>5</v>
      </c>
      <c r="B365" s="21"/>
      <c r="C365" s="452" t="str">
        <f>IFERROR(VLOOKUP(B365,Deelnemersoverzicht!B$5:E$56,2,0),"")</f>
        <v/>
      </c>
      <c r="D365" s="453"/>
      <c r="E365" s="454"/>
      <c r="F365" s="455"/>
      <c r="G365" s="455"/>
      <c r="H365" s="455"/>
      <c r="I365" s="455"/>
      <c r="J365" s="455"/>
      <c r="K365" s="455"/>
      <c r="L365" s="455"/>
      <c r="M365" s="455"/>
      <c r="N365" s="455"/>
      <c r="O365" s="455"/>
      <c r="P365" s="455"/>
      <c r="Q365" s="455"/>
      <c r="R365" s="455"/>
      <c r="S365" s="456"/>
      <c r="T365" s="196"/>
      <c r="U365" s="257"/>
      <c r="V365" s="257" t="e">
        <f>IF(AND($Q$7="Art. 25 AGVV",$S$9&gt;0%,C365="Klein",S365="Industriële ontwikkeling"),#REF!*0.8,IF(AND($Q$7="Art. 25 AGVV",S365="Fundamenteel onderzoek"),#REF!,U365+(#REF!*$D365)+(#REF!*$S$9)))</f>
        <v>#REF!</v>
      </c>
      <c r="W365" s="247"/>
      <c r="X365" s="247"/>
      <c r="Y365" s="247"/>
      <c r="Z365" s="252"/>
    </row>
    <row r="366" spans="1:26" x14ac:dyDescent="0.35">
      <c r="A366" s="241">
        <v>6</v>
      </c>
      <c r="B366" s="21"/>
      <c r="C366" s="452" t="str">
        <f>IFERROR(VLOOKUP(B366,Deelnemersoverzicht!B$5:E$56,2,0),"")</f>
        <v/>
      </c>
      <c r="D366" s="453"/>
      <c r="E366" s="454"/>
      <c r="F366" s="455"/>
      <c r="G366" s="455"/>
      <c r="H366" s="455"/>
      <c r="I366" s="455"/>
      <c r="J366" s="455"/>
      <c r="K366" s="455"/>
      <c r="L366" s="455"/>
      <c r="M366" s="455"/>
      <c r="N366" s="455"/>
      <c r="O366" s="455"/>
      <c r="P366" s="455"/>
      <c r="Q366" s="455"/>
      <c r="R366" s="455"/>
      <c r="S366" s="456"/>
      <c r="T366" s="196"/>
      <c r="U366" s="257"/>
      <c r="V366" s="257" t="e">
        <f>IF(AND($Q$7="Art. 25 AGVV",$S$9&gt;0%,C366="Klein",S366="Industriële ontwikkeling"),#REF!*0.8,IF(AND($Q$7="Art. 25 AGVV",S366="Fundamenteel onderzoek"),#REF!,U366+(#REF!*$D366)+(#REF!*$S$9)))</f>
        <v>#REF!</v>
      </c>
      <c r="W366" s="247"/>
      <c r="X366" s="247"/>
      <c r="Y366" s="247"/>
      <c r="Z366" s="252"/>
    </row>
    <row r="367" spans="1:26" x14ac:dyDescent="0.35">
      <c r="A367" s="241">
        <v>7</v>
      </c>
      <c r="B367" s="21"/>
      <c r="C367" s="452" t="str">
        <f>IFERROR(VLOOKUP(B367,Deelnemersoverzicht!B$5:E$56,2,0),"")</f>
        <v/>
      </c>
      <c r="D367" s="453"/>
      <c r="E367" s="454"/>
      <c r="F367" s="455"/>
      <c r="G367" s="455"/>
      <c r="H367" s="455"/>
      <c r="I367" s="455"/>
      <c r="J367" s="455"/>
      <c r="K367" s="455"/>
      <c r="L367" s="455"/>
      <c r="M367" s="455"/>
      <c r="N367" s="455"/>
      <c r="O367" s="455"/>
      <c r="P367" s="455"/>
      <c r="Q367" s="455"/>
      <c r="R367" s="455"/>
      <c r="S367" s="456"/>
      <c r="T367" s="196"/>
      <c r="U367" s="257"/>
      <c r="V367" s="257" t="e">
        <f>IF(AND($Q$7="Art. 25 AGVV",$S$9&gt;0%,C367="Klein",S367="Industriële ontwikkeling"),#REF!*0.8,IF(AND($Q$7="Art. 25 AGVV",S367="Fundamenteel onderzoek"),#REF!,U367+(#REF!*$D367)+(#REF!*$S$9)))</f>
        <v>#REF!</v>
      </c>
      <c r="W367" s="247"/>
      <c r="X367" s="247"/>
      <c r="Y367" s="247"/>
      <c r="Z367" s="252"/>
    </row>
    <row r="368" spans="1:26" x14ac:dyDescent="0.35">
      <c r="A368" s="241">
        <v>8</v>
      </c>
      <c r="B368" s="21"/>
      <c r="C368" s="452" t="str">
        <f>IFERROR(VLOOKUP(B368,Deelnemersoverzicht!B$5:E$56,2,0),"")</f>
        <v/>
      </c>
      <c r="D368" s="453"/>
      <c r="E368" s="454"/>
      <c r="F368" s="455"/>
      <c r="G368" s="455"/>
      <c r="H368" s="455"/>
      <c r="I368" s="455"/>
      <c r="J368" s="455"/>
      <c r="K368" s="455"/>
      <c r="L368" s="455"/>
      <c r="M368" s="455"/>
      <c r="N368" s="455"/>
      <c r="O368" s="455"/>
      <c r="P368" s="455"/>
      <c r="Q368" s="455"/>
      <c r="R368" s="455"/>
      <c r="S368" s="456"/>
      <c r="T368" s="196"/>
      <c r="U368" s="257"/>
      <c r="V368" s="257" t="e">
        <f>IF(AND($Q$7="Art. 25 AGVV",$S$9&gt;0%,C368="Klein",S368="Industriële ontwikkeling"),#REF!*0.8,IF(AND($Q$7="Art. 25 AGVV",S368="Fundamenteel onderzoek"),#REF!,U368+(#REF!*$D368)+(#REF!*$S$9)))</f>
        <v>#REF!</v>
      </c>
      <c r="W368" s="247"/>
      <c r="X368" s="247"/>
      <c r="Y368" s="247"/>
      <c r="Z368" s="252"/>
    </row>
    <row r="369" spans="1:26" x14ac:dyDescent="0.35">
      <c r="A369" s="241">
        <v>9</v>
      </c>
      <c r="B369" s="21"/>
      <c r="C369" s="452" t="str">
        <f>IFERROR(VLOOKUP(B369,Deelnemersoverzicht!B$5:E$56,2,0),"")</f>
        <v/>
      </c>
      <c r="D369" s="453"/>
      <c r="E369" s="454"/>
      <c r="F369" s="455"/>
      <c r="G369" s="455"/>
      <c r="H369" s="455"/>
      <c r="I369" s="455"/>
      <c r="J369" s="455"/>
      <c r="K369" s="455"/>
      <c r="L369" s="455"/>
      <c r="M369" s="455"/>
      <c r="N369" s="455"/>
      <c r="O369" s="455"/>
      <c r="P369" s="455"/>
      <c r="Q369" s="455"/>
      <c r="R369" s="455"/>
      <c r="S369" s="456"/>
      <c r="T369" s="196"/>
      <c r="U369" s="257"/>
      <c r="V369" s="257" t="e">
        <f>IF(AND($Q$7="Art. 25 AGVV",$S$9&gt;0%,C369="Klein",S369="Industriële ontwikkeling"),#REF!*0.8,IF(AND($Q$7="Art. 25 AGVV",S369="Fundamenteel onderzoek"),#REF!,U369+(#REF!*$D369)+(#REF!*$S$9)))</f>
        <v>#REF!</v>
      </c>
      <c r="W369" s="247"/>
      <c r="X369" s="247"/>
      <c r="Y369" s="247"/>
      <c r="Z369" s="252"/>
    </row>
    <row r="370" spans="1:26" x14ac:dyDescent="0.35">
      <c r="A370" s="241">
        <v>10</v>
      </c>
      <c r="B370" s="21"/>
      <c r="C370" s="452" t="str">
        <f>IFERROR(VLOOKUP(B370,Deelnemersoverzicht!B$5:E$56,2,0),"")</f>
        <v/>
      </c>
      <c r="D370" s="453"/>
      <c r="E370" s="454"/>
      <c r="F370" s="455"/>
      <c r="G370" s="455"/>
      <c r="H370" s="455"/>
      <c r="I370" s="455"/>
      <c r="J370" s="455"/>
      <c r="K370" s="455"/>
      <c r="L370" s="455"/>
      <c r="M370" s="455"/>
      <c r="N370" s="455"/>
      <c r="O370" s="455"/>
      <c r="P370" s="455"/>
      <c r="Q370" s="455"/>
      <c r="R370" s="455"/>
      <c r="S370" s="456"/>
      <c r="T370" s="196"/>
      <c r="U370" s="257"/>
      <c r="V370" s="257" t="e">
        <f>IF(AND($Q$7="Art. 25 AGVV",$S$9&gt;0%,C370="Klein",S370="Industriële ontwikkeling"),#REF!*0.8,IF(AND($Q$7="Art. 25 AGVV",S370="Fundamenteel onderzoek"),#REF!,U370+(#REF!*$D370)+(#REF!*$S$9)))</f>
        <v>#REF!</v>
      </c>
      <c r="W370" s="247"/>
      <c r="X370" s="247"/>
      <c r="Y370" s="247"/>
      <c r="Z370" s="252"/>
    </row>
    <row r="371" spans="1:26" x14ac:dyDescent="0.35">
      <c r="A371" s="241">
        <v>11</v>
      </c>
      <c r="B371" s="21"/>
      <c r="C371" s="452" t="str">
        <f>IFERROR(VLOOKUP(B371,Deelnemersoverzicht!B$5:E$56,2,0),"")</f>
        <v/>
      </c>
      <c r="D371" s="453"/>
      <c r="E371" s="454"/>
      <c r="F371" s="455"/>
      <c r="G371" s="455"/>
      <c r="H371" s="455"/>
      <c r="I371" s="455"/>
      <c r="J371" s="455"/>
      <c r="K371" s="455"/>
      <c r="L371" s="455"/>
      <c r="M371" s="455"/>
      <c r="N371" s="455"/>
      <c r="O371" s="455"/>
      <c r="P371" s="455"/>
      <c r="Q371" s="455"/>
      <c r="R371" s="455"/>
      <c r="S371" s="456"/>
      <c r="T371" s="196"/>
      <c r="U371" s="257"/>
      <c r="V371" s="257" t="e">
        <f>IF(AND($Q$7="Art. 25 AGVV",$S$9&gt;0%,C371="Klein",S371="Industriële ontwikkeling"),#REF!*0.8,IF(AND($Q$7="Art. 25 AGVV",S371="Fundamenteel onderzoek"),#REF!,U371+(#REF!*$D371)+(#REF!*$S$9)))</f>
        <v>#REF!</v>
      </c>
      <c r="W371" s="247"/>
      <c r="X371" s="247"/>
      <c r="Y371" s="247"/>
      <c r="Z371" s="252"/>
    </row>
    <row r="372" spans="1:26" x14ac:dyDescent="0.35">
      <c r="A372" s="241">
        <v>12</v>
      </c>
      <c r="B372" s="21"/>
      <c r="C372" s="452" t="str">
        <f>IFERROR(VLOOKUP(B372,Deelnemersoverzicht!B$5:E$56,2,0),"")</f>
        <v/>
      </c>
      <c r="D372" s="453"/>
      <c r="E372" s="454"/>
      <c r="F372" s="455"/>
      <c r="G372" s="455"/>
      <c r="H372" s="455"/>
      <c r="I372" s="455"/>
      <c r="J372" s="455"/>
      <c r="K372" s="455"/>
      <c r="L372" s="455"/>
      <c r="M372" s="455"/>
      <c r="N372" s="455"/>
      <c r="O372" s="455"/>
      <c r="P372" s="455"/>
      <c r="Q372" s="455"/>
      <c r="R372" s="455"/>
      <c r="S372" s="456"/>
      <c r="T372" s="196"/>
      <c r="U372" s="257"/>
      <c r="V372" s="257" t="e">
        <f>IF(AND($Q$7="Art. 25 AGVV",$S$9&gt;0%,C372="Klein",S372="Industriële ontwikkeling"),#REF!*0.8,IF(AND($Q$7="Art. 25 AGVV",S372="Fundamenteel onderzoek"),#REF!,U372+(#REF!*$D372)+(#REF!*$S$9)))</f>
        <v>#REF!</v>
      </c>
      <c r="W372" s="247"/>
      <c r="X372" s="247"/>
      <c r="Y372" s="247"/>
      <c r="Z372" s="252"/>
    </row>
    <row r="373" spans="1:26" x14ac:dyDescent="0.35">
      <c r="A373" s="241">
        <v>13</v>
      </c>
      <c r="B373" s="21"/>
      <c r="C373" s="452" t="str">
        <f>IFERROR(VLOOKUP(B373,Deelnemersoverzicht!B$5:E$56,2,0),"")</f>
        <v/>
      </c>
      <c r="D373" s="453"/>
      <c r="E373" s="454"/>
      <c r="F373" s="455"/>
      <c r="G373" s="455"/>
      <c r="H373" s="455"/>
      <c r="I373" s="455"/>
      <c r="J373" s="455"/>
      <c r="K373" s="455"/>
      <c r="L373" s="455"/>
      <c r="M373" s="455"/>
      <c r="N373" s="455"/>
      <c r="O373" s="455"/>
      <c r="P373" s="455"/>
      <c r="Q373" s="455"/>
      <c r="R373" s="455"/>
      <c r="S373" s="456"/>
      <c r="T373" s="196"/>
      <c r="U373" s="257"/>
      <c r="V373" s="257"/>
      <c r="W373" s="247"/>
      <c r="X373" s="247"/>
      <c r="Y373" s="247"/>
      <c r="Z373" s="252"/>
    </row>
    <row r="374" spans="1:26" x14ac:dyDescent="0.35">
      <c r="A374" s="241">
        <v>14</v>
      </c>
      <c r="B374" s="21"/>
      <c r="C374" s="452" t="str">
        <f>IFERROR(VLOOKUP(B374,Deelnemersoverzicht!B$5:E$56,2,0),"")</f>
        <v/>
      </c>
      <c r="D374" s="453"/>
      <c r="E374" s="454"/>
      <c r="F374" s="455"/>
      <c r="G374" s="455"/>
      <c r="H374" s="455"/>
      <c r="I374" s="455"/>
      <c r="J374" s="455"/>
      <c r="K374" s="455"/>
      <c r="L374" s="455"/>
      <c r="M374" s="455"/>
      <c r="N374" s="455"/>
      <c r="O374" s="455"/>
      <c r="P374" s="455"/>
      <c r="Q374" s="455"/>
      <c r="R374" s="455"/>
      <c r="S374" s="456"/>
      <c r="T374" s="196"/>
      <c r="U374" s="257"/>
      <c r="V374" s="257" t="e">
        <f>IF(AND($Q$7="Art. 25 AGVV",$S$9&gt;0%,C374="Klein",S374="Industriële ontwikkeling"),#REF!*0.8,IF(AND($Q$7="Art. 25 AGVV",S374="Fundamenteel onderzoek"),#REF!,U374+(#REF!*$D374)+(#REF!*$S$9)))</f>
        <v>#REF!</v>
      </c>
      <c r="W374" s="247"/>
      <c r="X374" s="247"/>
      <c r="Y374" s="247"/>
      <c r="Z374" s="252"/>
    </row>
    <row r="375" spans="1:26" x14ac:dyDescent="0.35">
      <c r="A375" s="241">
        <v>15</v>
      </c>
      <c r="B375" s="21"/>
      <c r="C375" s="452" t="str">
        <f>IFERROR(VLOOKUP(B375,Deelnemersoverzicht!B$5:E$56,2,0),"")</f>
        <v/>
      </c>
      <c r="D375" s="453"/>
      <c r="E375" s="454"/>
      <c r="F375" s="455"/>
      <c r="G375" s="455"/>
      <c r="H375" s="455"/>
      <c r="I375" s="455"/>
      <c r="J375" s="455"/>
      <c r="K375" s="455"/>
      <c r="L375" s="455"/>
      <c r="M375" s="455"/>
      <c r="N375" s="455"/>
      <c r="O375" s="455"/>
      <c r="P375" s="455"/>
      <c r="Q375" s="455"/>
      <c r="R375" s="455"/>
      <c r="S375" s="456"/>
      <c r="T375" s="196"/>
      <c r="U375" s="257"/>
      <c r="V375" s="257" t="e">
        <f>IF(AND($Q$7="Art. 25 AGVV",$S$9&gt;0%,C375="Klein",S375="Industriële ontwikkeling"),#REF!*0.8,IF(AND($Q$7="Art. 25 AGVV",S375="Fundamenteel onderzoek"),#REF!,U375+(#REF!*$D375)+(#REF!*$S$9)))</f>
        <v>#REF!</v>
      </c>
      <c r="W375" s="247"/>
      <c r="X375" s="247"/>
      <c r="Y375" s="247"/>
      <c r="Z375" s="252"/>
    </row>
    <row r="376" spans="1:26" x14ac:dyDescent="0.35">
      <c r="A376" s="241">
        <v>16</v>
      </c>
      <c r="B376" s="21"/>
      <c r="C376" s="452" t="str">
        <f>IFERROR(VLOOKUP(B376,Deelnemersoverzicht!B$5:E$56,2,0),"")</f>
        <v/>
      </c>
      <c r="D376" s="453"/>
      <c r="E376" s="454"/>
      <c r="F376" s="455"/>
      <c r="G376" s="455"/>
      <c r="H376" s="455"/>
      <c r="I376" s="455"/>
      <c r="J376" s="455"/>
      <c r="K376" s="455"/>
      <c r="L376" s="455"/>
      <c r="M376" s="455"/>
      <c r="N376" s="455"/>
      <c r="O376" s="455"/>
      <c r="P376" s="455"/>
      <c r="Q376" s="455"/>
      <c r="R376" s="455"/>
      <c r="S376" s="456"/>
      <c r="T376" s="196"/>
      <c r="U376" s="257"/>
      <c r="V376" s="257" t="e">
        <f>IF(AND($Q$7="Art. 25 AGVV",$S$9&gt;0%,C376="Klein",S376="Industriële ontwikkeling"),#REF!*0.8,IF(AND($Q$7="Art. 25 AGVV",S376="Fundamenteel onderzoek"),#REF!,U376+(#REF!*$D376)+(#REF!*$S$9)))</f>
        <v>#REF!</v>
      </c>
      <c r="W376" s="247"/>
      <c r="X376" s="247"/>
      <c r="Y376" s="247"/>
      <c r="Z376" s="252"/>
    </row>
    <row r="377" spans="1:26" x14ac:dyDescent="0.35">
      <c r="A377" s="241">
        <v>17</v>
      </c>
      <c r="B377" s="21"/>
      <c r="C377" s="452" t="str">
        <f>IFERROR(VLOOKUP(B377,Deelnemersoverzicht!B$5:E$56,2,0),"")</f>
        <v/>
      </c>
      <c r="D377" s="453"/>
      <c r="E377" s="454"/>
      <c r="F377" s="455"/>
      <c r="G377" s="455"/>
      <c r="H377" s="455"/>
      <c r="I377" s="455"/>
      <c r="J377" s="455"/>
      <c r="K377" s="455"/>
      <c r="L377" s="455"/>
      <c r="M377" s="455"/>
      <c r="N377" s="455"/>
      <c r="O377" s="455"/>
      <c r="P377" s="455"/>
      <c r="Q377" s="455"/>
      <c r="R377" s="455"/>
      <c r="S377" s="456"/>
      <c r="T377" s="196"/>
      <c r="U377" s="257"/>
      <c r="V377" s="257" t="e">
        <f>IF(AND($Q$7="Art. 25 AGVV",$S$9&gt;0%,C377="Klein",S377="Industriële ontwikkeling"),#REF!*0.8,IF(AND($Q$7="Art. 25 AGVV",S377="Fundamenteel onderzoek"),#REF!,U377+(#REF!*$D377)+(#REF!*$S$9)))</f>
        <v>#REF!</v>
      </c>
      <c r="W377" s="247"/>
      <c r="X377" s="247"/>
      <c r="Y377" s="247"/>
      <c r="Z377" s="252"/>
    </row>
    <row r="378" spans="1:26" x14ac:dyDescent="0.35">
      <c r="A378" s="241">
        <v>18</v>
      </c>
      <c r="B378" s="21"/>
      <c r="C378" s="452" t="str">
        <f>IFERROR(VLOOKUP(B378,Deelnemersoverzicht!B$5:E$56,2,0),"")</f>
        <v/>
      </c>
      <c r="D378" s="453"/>
      <c r="E378" s="454"/>
      <c r="F378" s="455"/>
      <c r="G378" s="455"/>
      <c r="H378" s="455"/>
      <c r="I378" s="455"/>
      <c r="J378" s="455"/>
      <c r="K378" s="455"/>
      <c r="L378" s="455"/>
      <c r="M378" s="455"/>
      <c r="N378" s="455"/>
      <c r="O378" s="455"/>
      <c r="P378" s="455"/>
      <c r="Q378" s="455"/>
      <c r="R378" s="455"/>
      <c r="S378" s="456"/>
      <c r="T378" s="196"/>
      <c r="U378" s="257"/>
      <c r="V378" s="257" t="e">
        <f>IF(AND($Q$7="Art. 25 AGVV",$S$9&gt;0%,C378="Klein",S378="Industriële ontwikkeling"),#REF!*0.8,IF(AND($Q$7="Art. 25 AGVV",S378="Fundamenteel onderzoek"),#REF!,U378+(#REF!*$D378)+(#REF!*$S$9)))</f>
        <v>#REF!</v>
      </c>
      <c r="W378" s="247"/>
      <c r="X378" s="247"/>
      <c r="Y378" s="247"/>
      <c r="Z378" s="252"/>
    </row>
    <row r="379" spans="1:26" x14ac:dyDescent="0.35">
      <c r="A379" s="241">
        <v>19</v>
      </c>
      <c r="B379" s="21"/>
      <c r="C379" s="452" t="str">
        <f>IFERROR(VLOOKUP(B379,Deelnemersoverzicht!B$5:E$56,2,0),"")</f>
        <v/>
      </c>
      <c r="D379" s="453"/>
      <c r="E379" s="454"/>
      <c r="F379" s="455"/>
      <c r="G379" s="455"/>
      <c r="H379" s="455"/>
      <c r="I379" s="455"/>
      <c r="J379" s="455"/>
      <c r="K379" s="455"/>
      <c r="L379" s="455"/>
      <c r="M379" s="455"/>
      <c r="N379" s="455"/>
      <c r="O379" s="455"/>
      <c r="P379" s="455"/>
      <c r="Q379" s="455"/>
      <c r="R379" s="455"/>
      <c r="S379" s="456"/>
      <c r="T379" s="196"/>
      <c r="U379" s="257"/>
      <c r="V379" s="257" t="e">
        <f>IF(AND($Q$7="Art. 25 AGVV",$S$9&gt;0%,C379="Klein",S379="Industriële ontwikkeling"),#REF!*0.8,IF(AND($Q$7="Art. 25 AGVV",S379="Fundamenteel onderzoek"),#REF!,U379+(#REF!*$D379)+(#REF!*$S$9)))</f>
        <v>#REF!</v>
      </c>
      <c r="W379" s="247"/>
      <c r="X379" s="247"/>
      <c r="Y379" s="247"/>
      <c r="Z379" s="252"/>
    </row>
    <row r="380" spans="1:26" outlineLevel="1" x14ac:dyDescent="0.35">
      <c r="A380" s="241">
        <v>20</v>
      </c>
      <c r="B380" s="21"/>
      <c r="C380" s="452" t="str">
        <f>IFERROR(VLOOKUP(B380,Deelnemersoverzicht!B$5:E$56,2,0),"")</f>
        <v/>
      </c>
      <c r="D380" s="453"/>
      <c r="E380" s="454"/>
      <c r="F380" s="455"/>
      <c r="G380" s="455"/>
      <c r="H380" s="455"/>
      <c r="I380" s="455"/>
      <c r="J380" s="455"/>
      <c r="K380" s="455"/>
      <c r="L380" s="455"/>
      <c r="M380" s="455"/>
      <c r="N380" s="455"/>
      <c r="O380" s="455"/>
      <c r="P380" s="455"/>
      <c r="Q380" s="455"/>
      <c r="R380" s="455"/>
      <c r="S380" s="456"/>
      <c r="T380" s="196"/>
      <c r="U380" s="257"/>
      <c r="V380" s="257" t="e">
        <f>IF(AND($Q$7="Art. 25 AGVV",$S$9&gt;0%,C380="Klein",S380="Industriële ontwikkeling"),#REF!*0.8,IF(AND($Q$7="Art. 25 AGVV",S380="Fundamenteel onderzoek"),#REF!,U380+(#REF!*$D380)+(#REF!*$S$9)))</f>
        <v>#REF!</v>
      </c>
      <c r="W380" s="247"/>
      <c r="X380" s="247"/>
      <c r="Y380" s="247"/>
      <c r="Z380" s="252"/>
    </row>
    <row r="381" spans="1:26" outlineLevel="1" x14ac:dyDescent="0.35">
      <c r="A381" s="241">
        <v>21</v>
      </c>
      <c r="B381" s="21"/>
      <c r="C381" s="452" t="str">
        <f>IFERROR(VLOOKUP(B381,Deelnemersoverzicht!B$5:E$56,2,0),"")</f>
        <v/>
      </c>
      <c r="D381" s="453"/>
      <c r="E381" s="454"/>
      <c r="F381" s="455"/>
      <c r="G381" s="455"/>
      <c r="H381" s="455"/>
      <c r="I381" s="455"/>
      <c r="J381" s="455"/>
      <c r="K381" s="455"/>
      <c r="L381" s="455"/>
      <c r="M381" s="455"/>
      <c r="N381" s="455"/>
      <c r="O381" s="455"/>
      <c r="P381" s="455"/>
      <c r="Q381" s="455"/>
      <c r="R381" s="455"/>
      <c r="S381" s="456"/>
      <c r="T381" s="196"/>
      <c r="U381" s="257"/>
      <c r="V381" s="257" t="e">
        <f>IF(AND($Q$7="Art. 25 AGVV",$S$9&gt;0%,C381="Klein",S381="Industriële ontwikkeling"),#REF!*0.8,IF(AND($Q$7="Art. 25 AGVV",S381="Fundamenteel onderzoek"),#REF!,U381+(#REF!*$D381)+(#REF!*$S$9)))</f>
        <v>#REF!</v>
      </c>
      <c r="W381" s="247"/>
      <c r="X381" s="247"/>
      <c r="Y381" s="247"/>
      <c r="Z381" s="252"/>
    </row>
    <row r="382" spans="1:26" outlineLevel="1" x14ac:dyDescent="0.35">
      <c r="A382" s="241">
        <v>22</v>
      </c>
      <c r="B382" s="21"/>
      <c r="C382" s="452" t="str">
        <f>IFERROR(VLOOKUP(B382,Deelnemersoverzicht!B$5:E$56,2,0),"")</f>
        <v/>
      </c>
      <c r="D382" s="453"/>
      <c r="E382" s="454"/>
      <c r="F382" s="455"/>
      <c r="G382" s="455"/>
      <c r="H382" s="455"/>
      <c r="I382" s="455"/>
      <c r="J382" s="455"/>
      <c r="K382" s="455"/>
      <c r="L382" s="455"/>
      <c r="M382" s="455"/>
      <c r="N382" s="455"/>
      <c r="O382" s="455"/>
      <c r="P382" s="455"/>
      <c r="Q382" s="455"/>
      <c r="R382" s="455"/>
      <c r="S382" s="456"/>
      <c r="T382" s="196"/>
      <c r="U382" s="257"/>
      <c r="V382" s="257"/>
      <c r="W382" s="247"/>
      <c r="X382" s="247"/>
      <c r="Y382" s="247"/>
      <c r="Z382" s="252"/>
    </row>
    <row r="383" spans="1:26" outlineLevel="1" x14ac:dyDescent="0.35">
      <c r="A383" s="241">
        <v>23</v>
      </c>
      <c r="B383" s="21"/>
      <c r="C383" s="452" t="str">
        <f>IFERROR(VLOOKUP(B383,Deelnemersoverzicht!B$5:E$56,2,0),"")</f>
        <v/>
      </c>
      <c r="D383" s="453"/>
      <c r="E383" s="454"/>
      <c r="F383" s="455"/>
      <c r="G383" s="455"/>
      <c r="H383" s="455"/>
      <c r="I383" s="455"/>
      <c r="J383" s="455"/>
      <c r="K383" s="455"/>
      <c r="L383" s="455"/>
      <c r="M383" s="455"/>
      <c r="N383" s="455"/>
      <c r="O383" s="455"/>
      <c r="P383" s="455"/>
      <c r="Q383" s="455"/>
      <c r="R383" s="455"/>
      <c r="S383" s="456"/>
      <c r="T383" s="196"/>
      <c r="U383" s="257"/>
      <c r="V383" s="257" t="e">
        <f>IF(AND($Q$7="Art. 25 AGVV",$S$9&gt;0%,C383="Klein",S383="Industriële ontwikkeling"),#REF!*0.8,IF(AND($Q$7="Art. 25 AGVV",S383="Fundamenteel onderzoek"),#REF!,U383+(#REF!*$D383)+(#REF!*$S$9)))</f>
        <v>#REF!</v>
      </c>
      <c r="W383" s="247"/>
      <c r="X383" s="247"/>
      <c r="Y383" s="247"/>
      <c r="Z383" s="252"/>
    </row>
    <row r="384" spans="1:26" outlineLevel="1" x14ac:dyDescent="0.35">
      <c r="A384" s="241">
        <v>24</v>
      </c>
      <c r="B384" s="21"/>
      <c r="C384" s="452" t="str">
        <f>IFERROR(VLOOKUP(B384,Deelnemersoverzicht!B$5:E$56,2,0),"")</f>
        <v/>
      </c>
      <c r="D384" s="453"/>
      <c r="E384" s="454"/>
      <c r="F384" s="455"/>
      <c r="G384" s="455"/>
      <c r="H384" s="455"/>
      <c r="I384" s="455"/>
      <c r="J384" s="455"/>
      <c r="K384" s="455"/>
      <c r="L384" s="455"/>
      <c r="M384" s="455"/>
      <c r="N384" s="455"/>
      <c r="O384" s="455"/>
      <c r="P384" s="455"/>
      <c r="Q384" s="455"/>
      <c r="R384" s="455"/>
      <c r="S384" s="456"/>
      <c r="T384" s="196"/>
      <c r="U384" s="257"/>
      <c r="V384" s="257" t="e">
        <f>IF(AND($Q$7="Art. 25 AGVV",$S$9&gt;0%,C384="Klein",S384="Industriële ontwikkeling"),#REF!*0.8,IF(AND($Q$7="Art. 25 AGVV",S384="Fundamenteel onderzoek"),#REF!,U384+(#REF!*$D384)+(#REF!*$S$9)))</f>
        <v>#REF!</v>
      </c>
      <c r="W384" s="247"/>
      <c r="X384" s="247"/>
      <c r="Y384" s="247"/>
      <c r="Z384" s="252"/>
    </row>
    <row r="385" spans="1:26" outlineLevel="1" x14ac:dyDescent="0.35">
      <c r="A385" s="241">
        <v>25</v>
      </c>
      <c r="B385" s="21"/>
      <c r="C385" s="452" t="str">
        <f>IFERROR(VLOOKUP(B385,Deelnemersoverzicht!B$5:E$56,2,0),"")</f>
        <v/>
      </c>
      <c r="D385" s="453"/>
      <c r="E385" s="454"/>
      <c r="F385" s="455"/>
      <c r="G385" s="455"/>
      <c r="H385" s="455"/>
      <c r="I385" s="455"/>
      <c r="J385" s="455"/>
      <c r="K385" s="455"/>
      <c r="L385" s="455"/>
      <c r="M385" s="455"/>
      <c r="N385" s="455"/>
      <c r="O385" s="455"/>
      <c r="P385" s="455"/>
      <c r="Q385" s="455"/>
      <c r="R385" s="455"/>
      <c r="S385" s="456"/>
      <c r="T385" s="196"/>
      <c r="U385" s="257"/>
      <c r="V385" s="257" t="e">
        <f>IF(AND($Q$7="Art. 25 AGVV",$S$9&gt;0%,C385="Klein",S385="Industriële ontwikkeling"),#REF!*0.8,IF(AND($Q$7="Art. 25 AGVV",S385="Fundamenteel onderzoek"),#REF!,U385+(#REF!*$D385)+(#REF!*$S$9)))</f>
        <v>#REF!</v>
      </c>
      <c r="W385" s="247"/>
      <c r="X385" s="247"/>
      <c r="Y385" s="247"/>
      <c r="Z385" s="252"/>
    </row>
    <row r="386" spans="1:26" outlineLevel="1" x14ac:dyDescent="0.35">
      <c r="A386" s="241">
        <v>26</v>
      </c>
      <c r="B386" s="21"/>
      <c r="C386" s="452" t="str">
        <f>IFERROR(VLOOKUP(B386,Deelnemersoverzicht!B$5:E$56,2,0),"")</f>
        <v/>
      </c>
      <c r="D386" s="453"/>
      <c r="E386" s="454"/>
      <c r="F386" s="455"/>
      <c r="G386" s="455"/>
      <c r="H386" s="455"/>
      <c r="I386" s="455"/>
      <c r="J386" s="455"/>
      <c r="K386" s="455"/>
      <c r="L386" s="455"/>
      <c r="M386" s="455"/>
      <c r="N386" s="455"/>
      <c r="O386" s="455"/>
      <c r="P386" s="455"/>
      <c r="Q386" s="455"/>
      <c r="R386" s="455"/>
      <c r="S386" s="456"/>
      <c r="T386" s="196"/>
      <c r="U386" s="257"/>
      <c r="V386" s="257" t="e">
        <f>IF(AND($Q$7="Art. 25 AGVV",$S$9&gt;0%,C386="Klein",S386="Industriële ontwikkeling"),#REF!*0.8,IF(AND($Q$7="Art. 25 AGVV",S386="Fundamenteel onderzoek"),#REF!,U386+(#REF!*$D386)+(#REF!*$S$9)))</f>
        <v>#REF!</v>
      </c>
      <c r="W386" s="247"/>
      <c r="X386" s="247"/>
      <c r="Y386" s="247"/>
      <c r="Z386" s="252"/>
    </row>
    <row r="387" spans="1:26" outlineLevel="1" x14ac:dyDescent="0.35">
      <c r="A387" s="241">
        <v>27</v>
      </c>
      <c r="B387" s="21"/>
      <c r="C387" s="452" t="str">
        <f>IFERROR(VLOOKUP(B387,Deelnemersoverzicht!B$5:E$56,2,0),"")</f>
        <v/>
      </c>
      <c r="D387" s="453"/>
      <c r="E387" s="454"/>
      <c r="F387" s="455"/>
      <c r="G387" s="455"/>
      <c r="H387" s="455"/>
      <c r="I387" s="455"/>
      <c r="J387" s="455"/>
      <c r="K387" s="455"/>
      <c r="L387" s="455"/>
      <c r="M387" s="455"/>
      <c r="N387" s="455"/>
      <c r="O387" s="455"/>
      <c r="P387" s="455"/>
      <c r="Q387" s="455"/>
      <c r="R387" s="455"/>
      <c r="S387" s="456"/>
      <c r="T387" s="196"/>
      <c r="U387" s="257"/>
      <c r="V387" s="257" t="e">
        <f>IF(AND($Q$7="Art. 25 AGVV",$S$9&gt;0%,C387="Klein",S387="Industriële ontwikkeling"),#REF!*0.8,IF(AND($Q$7="Art. 25 AGVV",S387="Fundamenteel onderzoek"),#REF!,U387+(#REF!*$D387)+(#REF!*$S$9)))</f>
        <v>#REF!</v>
      </c>
      <c r="W387" s="247"/>
      <c r="X387" s="247"/>
      <c r="Y387" s="247"/>
      <c r="Z387" s="252"/>
    </row>
    <row r="388" spans="1:26" outlineLevel="1" x14ac:dyDescent="0.35">
      <c r="A388" s="241">
        <v>28</v>
      </c>
      <c r="B388" s="21"/>
      <c r="C388" s="452" t="str">
        <f>IFERROR(VLOOKUP(B388,Deelnemersoverzicht!B$5:E$56,2,0),"")</f>
        <v/>
      </c>
      <c r="D388" s="453"/>
      <c r="E388" s="454"/>
      <c r="F388" s="455"/>
      <c r="G388" s="455"/>
      <c r="H388" s="455"/>
      <c r="I388" s="455"/>
      <c r="J388" s="455"/>
      <c r="K388" s="455"/>
      <c r="L388" s="455"/>
      <c r="M388" s="455"/>
      <c r="N388" s="455"/>
      <c r="O388" s="455"/>
      <c r="P388" s="455"/>
      <c r="Q388" s="455"/>
      <c r="R388" s="455"/>
      <c r="S388" s="456"/>
      <c r="T388" s="196"/>
      <c r="U388" s="257"/>
      <c r="V388" s="257" t="e">
        <f>IF(AND($Q$7="Art. 25 AGVV",$S$9&gt;0%,C388="Klein",S388="Industriële ontwikkeling"),#REF!*0.8,IF(AND($Q$7="Art. 25 AGVV",S388="Fundamenteel onderzoek"),#REF!,U388+(#REF!*$D388)+(#REF!*$S$9)))</f>
        <v>#REF!</v>
      </c>
      <c r="W388" s="247"/>
      <c r="X388" s="247"/>
      <c r="Y388" s="247"/>
      <c r="Z388" s="252"/>
    </row>
    <row r="389" spans="1:26" outlineLevel="1" x14ac:dyDescent="0.35">
      <c r="A389" s="241">
        <v>29</v>
      </c>
      <c r="B389" s="21"/>
      <c r="C389" s="452" t="str">
        <f>IFERROR(VLOOKUP(B389,Deelnemersoverzicht!B$5:E$56,2,0),"")</f>
        <v/>
      </c>
      <c r="D389" s="453"/>
      <c r="E389" s="454"/>
      <c r="F389" s="455"/>
      <c r="G389" s="455"/>
      <c r="H389" s="455"/>
      <c r="I389" s="455"/>
      <c r="J389" s="455"/>
      <c r="K389" s="455"/>
      <c r="L389" s="455"/>
      <c r="M389" s="455"/>
      <c r="N389" s="455"/>
      <c r="O389" s="455"/>
      <c r="P389" s="455"/>
      <c r="Q389" s="455"/>
      <c r="R389" s="455"/>
      <c r="S389" s="456"/>
      <c r="T389" s="196"/>
      <c r="U389" s="257"/>
      <c r="V389" s="257" t="e">
        <f>IF(AND($Q$7="Art. 25 AGVV",$S$9&gt;0%,C389="Klein",S389="Industriële ontwikkeling"),#REF!*0.8,IF(AND($Q$7="Art. 25 AGVV",S389="Fundamenteel onderzoek"),#REF!,U389+(#REF!*$D389)+(#REF!*$S$9)))</f>
        <v>#REF!</v>
      </c>
      <c r="W389" s="247"/>
      <c r="X389" s="247"/>
      <c r="Y389" s="247"/>
      <c r="Z389" s="252"/>
    </row>
    <row r="390" spans="1:26" outlineLevel="1" x14ac:dyDescent="0.35">
      <c r="A390" s="241">
        <v>30</v>
      </c>
      <c r="B390" s="21"/>
      <c r="C390" s="452" t="str">
        <f>IFERROR(VLOOKUP(B390,Deelnemersoverzicht!B$5:E$56,2,0),"")</f>
        <v/>
      </c>
      <c r="D390" s="453"/>
      <c r="E390" s="454"/>
      <c r="F390" s="455"/>
      <c r="G390" s="455"/>
      <c r="H390" s="455"/>
      <c r="I390" s="455"/>
      <c r="J390" s="455"/>
      <c r="K390" s="455"/>
      <c r="L390" s="455"/>
      <c r="M390" s="455"/>
      <c r="N390" s="455"/>
      <c r="O390" s="455"/>
      <c r="P390" s="455"/>
      <c r="Q390" s="455"/>
      <c r="R390" s="455"/>
      <c r="S390" s="456"/>
      <c r="T390" s="196"/>
      <c r="U390" s="257"/>
      <c r="V390" s="257" t="e">
        <f>IF(AND($Q$7="Art. 25 AGVV",$S$9&gt;0%,C390="Klein",S390="Industriële ontwikkeling"),#REF!*0.8,IF(AND($Q$7="Art. 25 AGVV",S390="Fundamenteel onderzoek"),#REF!,U390+(#REF!*$D390)+(#REF!*$S$9)))</f>
        <v>#REF!</v>
      </c>
      <c r="W390" s="247"/>
      <c r="X390" s="247"/>
      <c r="Y390" s="247"/>
      <c r="Z390" s="252"/>
    </row>
    <row r="391" spans="1:26" outlineLevel="1" x14ac:dyDescent="0.35">
      <c r="A391" s="241">
        <v>31</v>
      </c>
      <c r="B391" s="21"/>
      <c r="C391" s="452" t="str">
        <f>IFERROR(VLOOKUP(B391,Deelnemersoverzicht!B$5:E$56,2,0),"")</f>
        <v/>
      </c>
      <c r="D391" s="453"/>
      <c r="E391" s="454"/>
      <c r="F391" s="455"/>
      <c r="G391" s="455"/>
      <c r="H391" s="455"/>
      <c r="I391" s="455"/>
      <c r="J391" s="455"/>
      <c r="K391" s="455"/>
      <c r="L391" s="455"/>
      <c r="M391" s="455"/>
      <c r="N391" s="455"/>
      <c r="O391" s="455"/>
      <c r="P391" s="455"/>
      <c r="Q391" s="455"/>
      <c r="R391" s="455"/>
      <c r="S391" s="456"/>
      <c r="T391" s="196"/>
      <c r="U391" s="257"/>
      <c r="V391" s="257"/>
      <c r="W391" s="247"/>
      <c r="X391" s="247"/>
      <c r="Y391" s="247"/>
      <c r="Z391" s="252"/>
    </row>
    <row r="392" spans="1:26" outlineLevel="1" x14ac:dyDescent="0.35">
      <c r="A392" s="241">
        <v>32</v>
      </c>
      <c r="B392" s="21"/>
      <c r="C392" s="452" t="str">
        <f>IFERROR(VLOOKUP(B392,Deelnemersoverzicht!B$5:E$56,2,0),"")</f>
        <v/>
      </c>
      <c r="D392" s="453"/>
      <c r="E392" s="454"/>
      <c r="F392" s="455"/>
      <c r="G392" s="455"/>
      <c r="H392" s="455"/>
      <c r="I392" s="455"/>
      <c r="J392" s="455"/>
      <c r="K392" s="455"/>
      <c r="L392" s="455"/>
      <c r="M392" s="455"/>
      <c r="N392" s="455"/>
      <c r="O392" s="455"/>
      <c r="P392" s="455"/>
      <c r="Q392" s="455"/>
      <c r="R392" s="455"/>
      <c r="S392" s="456"/>
      <c r="T392" s="196"/>
      <c r="U392" s="257"/>
      <c r="V392" s="257" t="e">
        <f>IF(AND($Q$7="Art. 25 AGVV",$S$9&gt;0%,C392="Klein",S392="Industriële ontwikkeling"),#REF!*0.8,IF(AND($Q$7="Art. 25 AGVV",S392="Fundamenteel onderzoek"),#REF!,U392+(#REF!*$D392)+(#REF!*$S$9)))</f>
        <v>#REF!</v>
      </c>
      <c r="W392" s="247"/>
      <c r="X392" s="247"/>
      <c r="Y392" s="247"/>
      <c r="Z392" s="252"/>
    </row>
    <row r="393" spans="1:26" outlineLevel="1" x14ac:dyDescent="0.35">
      <c r="A393" s="241">
        <v>33</v>
      </c>
      <c r="B393" s="21"/>
      <c r="C393" s="452" t="str">
        <f>IFERROR(VLOOKUP(B393,Deelnemersoverzicht!B$5:E$56,2,0),"")</f>
        <v/>
      </c>
      <c r="D393" s="453"/>
      <c r="E393" s="454"/>
      <c r="F393" s="455"/>
      <c r="G393" s="455"/>
      <c r="H393" s="455"/>
      <c r="I393" s="455"/>
      <c r="J393" s="455"/>
      <c r="K393" s="455"/>
      <c r="L393" s="455"/>
      <c r="M393" s="455"/>
      <c r="N393" s="455"/>
      <c r="O393" s="455"/>
      <c r="P393" s="455"/>
      <c r="Q393" s="455"/>
      <c r="R393" s="455"/>
      <c r="S393" s="456"/>
      <c r="T393" s="196"/>
      <c r="U393" s="257"/>
      <c r="V393" s="257" t="e">
        <f>IF(AND($Q$7="Art. 25 AGVV",$S$9&gt;0%,C393="Klein",S393="Industriële ontwikkeling"),#REF!*0.8,IF(AND($Q$7="Art. 25 AGVV",S393="Fundamenteel onderzoek"),#REF!,U393+(#REF!*$D393)+(#REF!*$S$9)))</f>
        <v>#REF!</v>
      </c>
      <c r="W393" s="247"/>
      <c r="X393" s="247"/>
      <c r="Y393" s="247"/>
      <c r="Z393" s="252"/>
    </row>
    <row r="394" spans="1:26" outlineLevel="1" x14ac:dyDescent="0.35">
      <c r="A394" s="241">
        <v>34</v>
      </c>
      <c r="B394" s="21"/>
      <c r="C394" s="452" t="str">
        <f>IFERROR(VLOOKUP(B394,Deelnemersoverzicht!B$5:E$56,2,0),"")</f>
        <v/>
      </c>
      <c r="D394" s="453"/>
      <c r="E394" s="454"/>
      <c r="F394" s="455"/>
      <c r="G394" s="455"/>
      <c r="H394" s="455"/>
      <c r="I394" s="455"/>
      <c r="J394" s="455"/>
      <c r="K394" s="455"/>
      <c r="L394" s="455"/>
      <c r="M394" s="455"/>
      <c r="N394" s="455"/>
      <c r="O394" s="455"/>
      <c r="P394" s="455"/>
      <c r="Q394" s="455"/>
      <c r="R394" s="455"/>
      <c r="S394" s="456"/>
      <c r="T394" s="196"/>
      <c r="U394" s="257"/>
      <c r="V394" s="257" t="e">
        <f>IF(AND($Q$7="Art. 25 AGVV",$S$9&gt;0%,C394="Klein",S394="Industriële ontwikkeling"),#REF!*0.8,IF(AND($Q$7="Art. 25 AGVV",S394="Fundamenteel onderzoek"),#REF!,U394+(#REF!*$D394)+(#REF!*$S$9)))</f>
        <v>#REF!</v>
      </c>
      <c r="W394" s="247"/>
      <c r="X394" s="247"/>
      <c r="Y394" s="247"/>
      <c r="Z394" s="252"/>
    </row>
    <row r="395" spans="1:26" outlineLevel="1" x14ac:dyDescent="0.35">
      <c r="A395" s="241">
        <v>35</v>
      </c>
      <c r="B395" s="21"/>
      <c r="C395" s="452" t="str">
        <f>IFERROR(VLOOKUP(B395,Deelnemersoverzicht!B$5:E$56,2,0),"")</f>
        <v/>
      </c>
      <c r="D395" s="453"/>
      <c r="E395" s="454"/>
      <c r="F395" s="455"/>
      <c r="G395" s="455"/>
      <c r="H395" s="455"/>
      <c r="I395" s="455"/>
      <c r="J395" s="455"/>
      <c r="K395" s="455"/>
      <c r="L395" s="455"/>
      <c r="M395" s="455"/>
      <c r="N395" s="455"/>
      <c r="O395" s="455"/>
      <c r="P395" s="455"/>
      <c r="Q395" s="455"/>
      <c r="R395" s="455"/>
      <c r="S395" s="456"/>
      <c r="T395" s="196"/>
      <c r="U395" s="257"/>
      <c r="V395" s="257" t="e">
        <f>IF(AND($Q$7="Art. 25 AGVV",$S$9&gt;0%,C395="Klein",S395="Industriële ontwikkeling"),#REF!*0.8,IF(AND($Q$7="Art. 25 AGVV",S395="Fundamenteel onderzoek"),#REF!,U395+(#REF!*$D395)+(#REF!*$S$9)))</f>
        <v>#REF!</v>
      </c>
      <c r="W395" s="247"/>
      <c r="X395" s="247"/>
      <c r="Y395" s="247"/>
      <c r="Z395" s="252"/>
    </row>
    <row r="396" spans="1:26" outlineLevel="1" x14ac:dyDescent="0.35">
      <c r="A396" s="241">
        <v>36</v>
      </c>
      <c r="B396" s="21"/>
      <c r="C396" s="452" t="str">
        <f>IFERROR(VLOOKUP(B396,Deelnemersoverzicht!B$5:E$56,2,0),"")</f>
        <v/>
      </c>
      <c r="D396" s="453"/>
      <c r="E396" s="454"/>
      <c r="F396" s="455"/>
      <c r="G396" s="455"/>
      <c r="H396" s="455"/>
      <c r="I396" s="455"/>
      <c r="J396" s="455"/>
      <c r="K396" s="455"/>
      <c r="L396" s="455"/>
      <c r="M396" s="455"/>
      <c r="N396" s="455"/>
      <c r="O396" s="455"/>
      <c r="P396" s="455"/>
      <c r="Q396" s="455"/>
      <c r="R396" s="455"/>
      <c r="S396" s="456"/>
      <c r="T396" s="196"/>
      <c r="U396" s="257"/>
      <c r="V396" s="257" t="e">
        <f>IF(AND($Q$7="Art. 25 AGVV",$S$9&gt;0%,C396="Klein",S396="Industriële ontwikkeling"),#REF!*0.8,IF(AND($Q$7="Art. 25 AGVV",S396="Fundamenteel onderzoek"),#REF!,U396+(#REF!*$D396)+(#REF!*$S$9)))</f>
        <v>#REF!</v>
      </c>
      <c r="W396" s="247"/>
      <c r="X396" s="247"/>
      <c r="Y396" s="247"/>
      <c r="Z396" s="252"/>
    </row>
    <row r="397" spans="1:26" outlineLevel="1" x14ac:dyDescent="0.35">
      <c r="A397" s="241">
        <v>37</v>
      </c>
      <c r="B397" s="21"/>
      <c r="C397" s="452" t="str">
        <f>IFERROR(VLOOKUP(B397,Deelnemersoverzicht!B$5:E$56,2,0),"")</f>
        <v/>
      </c>
      <c r="D397" s="453"/>
      <c r="E397" s="454"/>
      <c r="F397" s="455"/>
      <c r="G397" s="455"/>
      <c r="H397" s="455"/>
      <c r="I397" s="455"/>
      <c r="J397" s="455"/>
      <c r="K397" s="455"/>
      <c r="L397" s="455"/>
      <c r="M397" s="455"/>
      <c r="N397" s="455"/>
      <c r="O397" s="455"/>
      <c r="P397" s="455"/>
      <c r="Q397" s="455"/>
      <c r="R397" s="455"/>
      <c r="S397" s="456"/>
      <c r="T397" s="196"/>
      <c r="U397" s="257"/>
      <c r="V397" s="257" t="e">
        <f>IF(AND($Q$7="Art. 25 AGVV",$S$9&gt;0%,C397="Klein",S397="Industriële ontwikkeling"),#REF!*0.8,IF(AND($Q$7="Art. 25 AGVV",S397="Fundamenteel onderzoek"),#REF!,U397+(#REF!*$D397)+(#REF!*$S$9)))</f>
        <v>#REF!</v>
      </c>
      <c r="W397" s="247"/>
      <c r="X397" s="247"/>
      <c r="Y397" s="247"/>
      <c r="Z397" s="252"/>
    </row>
    <row r="398" spans="1:26" outlineLevel="1" x14ac:dyDescent="0.35">
      <c r="A398" s="241">
        <v>38</v>
      </c>
      <c r="B398" s="21"/>
      <c r="C398" s="452" t="str">
        <f>IFERROR(VLOOKUP(B398,Deelnemersoverzicht!B$5:E$56,2,0),"")</f>
        <v/>
      </c>
      <c r="D398" s="453"/>
      <c r="E398" s="454"/>
      <c r="F398" s="455"/>
      <c r="G398" s="455"/>
      <c r="H398" s="455"/>
      <c r="I398" s="455"/>
      <c r="J398" s="455"/>
      <c r="K398" s="455"/>
      <c r="L398" s="455"/>
      <c r="M398" s="455"/>
      <c r="N398" s="455"/>
      <c r="O398" s="455"/>
      <c r="P398" s="455"/>
      <c r="Q398" s="455"/>
      <c r="R398" s="455"/>
      <c r="S398" s="456"/>
      <c r="T398" s="196"/>
      <c r="U398" s="257"/>
      <c r="V398" s="257" t="e">
        <f>IF(AND($Q$7="Art. 25 AGVV",$S$9&gt;0%,C398="Klein",S398="Industriële ontwikkeling"),#REF!*0.8,IF(AND($Q$7="Art. 25 AGVV",S398="Fundamenteel onderzoek"),#REF!,U398+(#REF!*$D398)+(#REF!*$S$9)))</f>
        <v>#REF!</v>
      </c>
      <c r="W398" s="247"/>
      <c r="X398" s="247"/>
      <c r="Y398" s="247"/>
      <c r="Z398" s="252"/>
    </row>
    <row r="399" spans="1:26" outlineLevel="1" x14ac:dyDescent="0.35">
      <c r="A399" s="241">
        <v>39</v>
      </c>
      <c r="B399" s="21"/>
      <c r="C399" s="452" t="str">
        <f>IFERROR(VLOOKUP(B399,Deelnemersoverzicht!B$5:E$56,2,0),"")</f>
        <v/>
      </c>
      <c r="D399" s="453"/>
      <c r="E399" s="454"/>
      <c r="F399" s="455"/>
      <c r="G399" s="455"/>
      <c r="H399" s="455"/>
      <c r="I399" s="455"/>
      <c r="J399" s="455"/>
      <c r="K399" s="455"/>
      <c r="L399" s="455"/>
      <c r="M399" s="455"/>
      <c r="N399" s="455"/>
      <c r="O399" s="455"/>
      <c r="P399" s="455"/>
      <c r="Q399" s="455"/>
      <c r="R399" s="455"/>
      <c r="S399" s="456"/>
      <c r="T399" s="196"/>
      <c r="U399" s="257"/>
      <c r="V399" s="257" t="e">
        <f>IF(AND($Q$7="Art. 25 AGVV",$S$9&gt;0%,C399="Klein",S399="Industriële ontwikkeling"),#REF!*0.8,IF(AND($Q$7="Art. 25 AGVV",S399="Fundamenteel onderzoek"),#REF!,U399+(#REF!*$D399)+(#REF!*$S$9)))</f>
        <v>#REF!</v>
      </c>
      <c r="W399" s="247"/>
      <c r="X399" s="247"/>
      <c r="Y399" s="247"/>
      <c r="Z399" s="252"/>
    </row>
    <row r="400" spans="1:26" outlineLevel="1" x14ac:dyDescent="0.35">
      <c r="A400" s="241">
        <v>40</v>
      </c>
      <c r="B400" s="21"/>
      <c r="C400" s="452" t="str">
        <f>IFERROR(VLOOKUP(B400,Deelnemersoverzicht!B$5:E$56,2,0),"")</f>
        <v/>
      </c>
      <c r="D400" s="453"/>
      <c r="E400" s="454"/>
      <c r="F400" s="455"/>
      <c r="G400" s="455"/>
      <c r="H400" s="455"/>
      <c r="I400" s="455"/>
      <c r="J400" s="455"/>
      <c r="K400" s="455"/>
      <c r="L400" s="455"/>
      <c r="M400" s="455"/>
      <c r="N400" s="455"/>
      <c r="O400" s="455"/>
      <c r="P400" s="455"/>
      <c r="Q400" s="455"/>
      <c r="R400" s="455"/>
      <c r="S400" s="456"/>
      <c r="T400" s="196"/>
      <c r="U400" s="257"/>
      <c r="V400" s="257"/>
      <c r="W400" s="247"/>
      <c r="X400" s="247"/>
      <c r="Y400" s="247"/>
      <c r="Z400" s="252"/>
    </row>
    <row r="401" spans="1:27" outlineLevel="1" x14ac:dyDescent="0.35">
      <c r="A401" s="241">
        <v>41</v>
      </c>
      <c r="B401" s="21"/>
      <c r="C401" s="452" t="str">
        <f>IFERROR(VLOOKUP(B401,Deelnemersoverzicht!B$5:E$56,2,0),"")</f>
        <v/>
      </c>
      <c r="D401" s="453"/>
      <c r="E401" s="363"/>
      <c r="F401" s="364"/>
      <c r="G401" s="364"/>
      <c r="H401" s="364"/>
      <c r="I401" s="364"/>
      <c r="J401" s="364"/>
      <c r="K401" s="364"/>
      <c r="L401" s="364"/>
      <c r="M401" s="364"/>
      <c r="N401" s="364"/>
      <c r="O401" s="364"/>
      <c r="P401" s="364"/>
      <c r="Q401" s="364"/>
      <c r="R401" s="364"/>
      <c r="S401" s="193"/>
      <c r="T401" s="196"/>
      <c r="U401" s="257"/>
      <c r="V401" s="257" t="e">
        <f>IF(AND($Q$7="Art. 25 AGVV",$S$9&gt;0%,C401="Klein",S401="Industriële ontwikkeling"),#REF!*0.8,IF(AND($Q$7="Art. 25 AGVV",S401="Fundamenteel onderzoek"),#REF!,U401+(#REF!*$D401)+(#REF!*$S$9)))</f>
        <v>#REF!</v>
      </c>
      <c r="W401" s="247"/>
      <c r="X401" s="247"/>
      <c r="Y401" s="247"/>
      <c r="Z401" s="252"/>
    </row>
    <row r="402" spans="1:27" outlineLevel="1" x14ac:dyDescent="0.35">
      <c r="A402" s="241">
        <v>42</v>
      </c>
      <c r="B402" s="21"/>
      <c r="C402" s="452" t="str">
        <f>IFERROR(VLOOKUP(B402,Deelnemersoverzicht!B$5:E$56,2,0),"")</f>
        <v/>
      </c>
      <c r="D402" s="453"/>
      <c r="E402" s="454"/>
      <c r="F402" s="455"/>
      <c r="G402" s="455"/>
      <c r="H402" s="455"/>
      <c r="I402" s="455"/>
      <c r="J402" s="455"/>
      <c r="K402" s="455"/>
      <c r="L402" s="455"/>
      <c r="M402" s="455"/>
      <c r="N402" s="455"/>
      <c r="O402" s="455"/>
      <c r="P402" s="455"/>
      <c r="Q402" s="455"/>
      <c r="R402" s="455"/>
      <c r="S402" s="456"/>
      <c r="T402" s="196"/>
      <c r="U402" s="257"/>
      <c r="V402" s="257" t="e">
        <f>IF(AND($Q$7="Art. 25 AGVV",$S$9&gt;0%,C402="Klein",S402="Industriële ontwikkeling"),#REF!*0.8,IF(AND($Q$7="Art. 25 AGVV",S402="Fundamenteel onderzoek"),#REF!,U402+(#REF!*$D402)+(#REF!*$S$9)))</f>
        <v>#REF!</v>
      </c>
      <c r="W402" s="247"/>
      <c r="X402" s="247"/>
      <c r="Y402" s="247"/>
      <c r="Z402" s="252"/>
    </row>
    <row r="403" spans="1:27" outlineLevel="1" x14ac:dyDescent="0.35">
      <c r="A403" s="241">
        <v>43</v>
      </c>
      <c r="B403" s="21"/>
      <c r="C403" s="452" t="str">
        <f>IFERROR(VLOOKUP(B403,Deelnemersoverzicht!B$5:E$56,2,0),"")</f>
        <v/>
      </c>
      <c r="D403" s="453"/>
      <c r="E403" s="454"/>
      <c r="F403" s="455"/>
      <c r="G403" s="455"/>
      <c r="H403" s="455"/>
      <c r="I403" s="455"/>
      <c r="J403" s="455"/>
      <c r="K403" s="455"/>
      <c r="L403" s="455"/>
      <c r="M403" s="455"/>
      <c r="N403" s="455"/>
      <c r="O403" s="455"/>
      <c r="P403" s="455"/>
      <c r="Q403" s="455"/>
      <c r="R403" s="455"/>
      <c r="S403" s="456"/>
      <c r="T403" s="196"/>
      <c r="U403" s="257"/>
      <c r="V403" s="257" t="e">
        <f>IF(AND($Q$7="Art. 25 AGVV",$S$9&gt;0%,C403="Klein",S403="Industriële ontwikkeling"),#REF!*0.8,IF(AND($Q$7="Art. 25 AGVV",S403="Fundamenteel onderzoek"),#REF!,U403+(#REF!*$D403)+(#REF!*$S$9)))</f>
        <v>#REF!</v>
      </c>
      <c r="W403" s="247"/>
      <c r="X403" s="247"/>
      <c r="Y403" s="247"/>
      <c r="Z403" s="252"/>
    </row>
    <row r="404" spans="1:27" outlineLevel="1" x14ac:dyDescent="0.35">
      <c r="A404" s="241">
        <v>44</v>
      </c>
      <c r="B404" s="21"/>
      <c r="C404" s="452" t="str">
        <f>IFERROR(VLOOKUP(B404,Deelnemersoverzicht!B$5:E$56,2,0),"")</f>
        <v/>
      </c>
      <c r="D404" s="453"/>
      <c r="E404" s="454"/>
      <c r="F404" s="455"/>
      <c r="G404" s="455"/>
      <c r="H404" s="455"/>
      <c r="I404" s="455"/>
      <c r="J404" s="455"/>
      <c r="K404" s="455"/>
      <c r="L404" s="455"/>
      <c r="M404" s="455"/>
      <c r="N404" s="455"/>
      <c r="O404" s="455"/>
      <c r="P404" s="455"/>
      <c r="Q404" s="455"/>
      <c r="R404" s="455"/>
      <c r="S404" s="456"/>
      <c r="T404" s="196"/>
      <c r="U404" s="257"/>
      <c r="V404" s="257" t="e">
        <f>IF(AND($Q$7="Art. 25 AGVV",$S$9&gt;0%,C404="Klein",S404="Industriële ontwikkeling"),#REF!*0.8,IF(AND($Q$7="Art. 25 AGVV",S404="Fundamenteel onderzoek"),#REF!,U404+(#REF!*$D404)+(#REF!*$S$9)))</f>
        <v>#REF!</v>
      </c>
      <c r="W404" s="247"/>
      <c r="X404" s="247"/>
      <c r="Y404" s="247"/>
      <c r="Z404" s="252"/>
    </row>
    <row r="405" spans="1:27" outlineLevel="1" x14ac:dyDescent="0.35">
      <c r="A405" s="241">
        <v>45</v>
      </c>
      <c r="B405" s="21"/>
      <c r="C405" s="452" t="str">
        <f>IFERROR(VLOOKUP(B405,Deelnemersoverzicht!B$5:E$56,2,0),"")</f>
        <v/>
      </c>
      <c r="D405" s="453"/>
      <c r="E405" s="454"/>
      <c r="F405" s="455"/>
      <c r="G405" s="455"/>
      <c r="H405" s="455"/>
      <c r="I405" s="455"/>
      <c r="J405" s="455"/>
      <c r="K405" s="455"/>
      <c r="L405" s="455"/>
      <c r="M405" s="455"/>
      <c r="N405" s="455"/>
      <c r="O405" s="455"/>
      <c r="P405" s="455"/>
      <c r="Q405" s="455"/>
      <c r="R405" s="455"/>
      <c r="S405" s="456"/>
      <c r="T405" s="196"/>
      <c r="U405" s="257"/>
      <c r="V405" s="257" t="e">
        <f>IF(AND($Q$7="Art. 25 AGVV",$S$9&gt;0%,C405="Klein",S405="Industriële ontwikkeling"),#REF!*0.8,IF(AND($Q$7="Art. 25 AGVV",S405="Fundamenteel onderzoek"),#REF!,U405+(#REF!*$D405)+(#REF!*$S$9)))</f>
        <v>#REF!</v>
      </c>
      <c r="W405" s="247"/>
      <c r="X405" s="247"/>
      <c r="Y405" s="247"/>
      <c r="Z405" s="252"/>
    </row>
    <row r="406" spans="1:27" outlineLevel="1" x14ac:dyDescent="0.35">
      <c r="A406" s="241">
        <v>46</v>
      </c>
      <c r="B406" s="21"/>
      <c r="C406" s="452" t="str">
        <f>IFERROR(VLOOKUP(B406,Deelnemersoverzicht!B$5:E$56,2,0),"")</f>
        <v/>
      </c>
      <c r="D406" s="453"/>
      <c r="E406" s="454"/>
      <c r="F406" s="455"/>
      <c r="G406" s="455"/>
      <c r="H406" s="455"/>
      <c r="I406" s="455"/>
      <c r="J406" s="455"/>
      <c r="K406" s="455"/>
      <c r="L406" s="455"/>
      <c r="M406" s="455"/>
      <c r="N406" s="455"/>
      <c r="O406" s="455"/>
      <c r="P406" s="455"/>
      <c r="Q406" s="455"/>
      <c r="R406" s="455"/>
      <c r="S406" s="456"/>
      <c r="T406" s="196"/>
      <c r="U406" s="257"/>
      <c r="V406" s="257" t="e">
        <f>IF(AND($Q$7="Art. 25 AGVV",$S$9&gt;0%,C406="Klein",S406="Industriële ontwikkeling"),#REF!*0.8,IF(AND($Q$7="Art. 25 AGVV",S406="Fundamenteel onderzoek"),#REF!,U406+(#REF!*$D406)+(#REF!*$S$9)))</f>
        <v>#REF!</v>
      </c>
      <c r="W406" s="247"/>
      <c r="X406" s="247"/>
      <c r="Y406" s="247"/>
      <c r="Z406" s="252"/>
    </row>
    <row r="407" spans="1:27" outlineLevel="1" x14ac:dyDescent="0.35">
      <c r="A407" s="241">
        <v>47</v>
      </c>
      <c r="B407" s="21"/>
      <c r="C407" s="452" t="str">
        <f>IFERROR(VLOOKUP(B407,Deelnemersoverzicht!B$5:E$56,2,0),"")</f>
        <v/>
      </c>
      <c r="D407" s="453"/>
      <c r="E407" s="454"/>
      <c r="F407" s="455"/>
      <c r="G407" s="455"/>
      <c r="H407" s="455"/>
      <c r="I407" s="455"/>
      <c r="J407" s="455"/>
      <c r="K407" s="455"/>
      <c r="L407" s="455"/>
      <c r="M407" s="455"/>
      <c r="N407" s="455"/>
      <c r="O407" s="455"/>
      <c r="P407" s="455"/>
      <c r="Q407" s="455"/>
      <c r="R407" s="455"/>
      <c r="S407" s="456"/>
      <c r="T407" s="196"/>
      <c r="U407" s="257"/>
      <c r="V407" s="257" t="e">
        <f>IF(AND($Q$7="Art. 25 AGVV",$S$9&gt;0%,C407="Klein",S407="Industriële ontwikkeling"),#REF!*0.8,IF(AND($Q$7="Art. 25 AGVV",S407="Fundamenteel onderzoek"),#REF!,U407+(#REF!*$D407)+(#REF!*$S$9)))</f>
        <v>#REF!</v>
      </c>
      <c r="W407" s="247"/>
      <c r="X407" s="247"/>
      <c r="Y407" s="247"/>
      <c r="Z407" s="252"/>
    </row>
    <row r="408" spans="1:27" outlineLevel="1" x14ac:dyDescent="0.35">
      <c r="A408" s="241">
        <v>48</v>
      </c>
      <c r="B408" s="21"/>
      <c r="C408" s="452" t="str">
        <f>IFERROR(VLOOKUP(B408,Deelnemersoverzicht!B$5:E$56,2,0),"")</f>
        <v/>
      </c>
      <c r="D408" s="453"/>
      <c r="E408" s="454"/>
      <c r="F408" s="455"/>
      <c r="G408" s="455"/>
      <c r="H408" s="455"/>
      <c r="I408" s="455"/>
      <c r="J408" s="455"/>
      <c r="K408" s="455"/>
      <c r="L408" s="455"/>
      <c r="M408" s="455"/>
      <c r="N408" s="455"/>
      <c r="O408" s="455"/>
      <c r="P408" s="455"/>
      <c r="Q408" s="455"/>
      <c r="R408" s="455"/>
      <c r="S408" s="456"/>
      <c r="T408" s="196"/>
      <c r="U408" s="257"/>
      <c r="V408" s="257" t="e">
        <f>IF(AND($Q$7="Art. 25 AGVV",$S$9&gt;0%,C408="Klein",S408="Industriële ontwikkeling"),#REF!*0.8,IF(AND($Q$7="Art. 25 AGVV",S408="Fundamenteel onderzoek"),#REF!,U408+(#REF!*$D408)+(#REF!*$S$9)))</f>
        <v>#REF!</v>
      </c>
      <c r="W408" s="247"/>
      <c r="X408" s="247"/>
      <c r="Y408" s="247"/>
      <c r="Z408" s="252"/>
    </row>
    <row r="409" spans="1:27" outlineLevel="1" x14ac:dyDescent="0.35">
      <c r="A409" s="241">
        <v>49</v>
      </c>
      <c r="B409" s="21"/>
      <c r="C409" s="452" t="str">
        <f>IFERROR(VLOOKUP(B409,Deelnemersoverzicht!B$5:E$56,2,0),"")</f>
        <v/>
      </c>
      <c r="D409" s="453"/>
      <c r="E409" s="454"/>
      <c r="F409" s="455"/>
      <c r="G409" s="455"/>
      <c r="H409" s="455"/>
      <c r="I409" s="455"/>
      <c r="J409" s="455"/>
      <c r="K409" s="455"/>
      <c r="L409" s="455"/>
      <c r="M409" s="455"/>
      <c r="N409" s="455"/>
      <c r="O409" s="455"/>
      <c r="P409" s="455"/>
      <c r="Q409" s="455"/>
      <c r="R409" s="455"/>
      <c r="S409" s="456"/>
      <c r="T409" s="196"/>
      <c r="U409" s="257"/>
      <c r="V409" s="257"/>
      <c r="W409" s="247"/>
      <c r="X409" s="247"/>
      <c r="Y409" s="247"/>
      <c r="Z409" s="252"/>
    </row>
    <row r="410" spans="1:27" ht="15" thickBot="1" x14ac:dyDescent="0.4">
      <c r="A410" s="241">
        <v>50</v>
      </c>
      <c r="B410" s="21"/>
      <c r="C410" s="452"/>
      <c r="D410" s="453"/>
      <c r="E410" s="454"/>
      <c r="F410" s="455"/>
      <c r="G410" s="455"/>
      <c r="H410" s="455"/>
      <c r="I410" s="455"/>
      <c r="J410" s="455"/>
      <c r="K410" s="455"/>
      <c r="L410" s="455"/>
      <c r="M410" s="455"/>
      <c r="N410" s="455"/>
      <c r="O410" s="455"/>
      <c r="P410" s="455"/>
      <c r="Q410" s="455"/>
      <c r="R410" s="455"/>
      <c r="S410" s="456"/>
      <c r="T410" s="197"/>
      <c r="U410" s="257"/>
      <c r="V410" s="257" t="e">
        <f>IF(AND($Q$7="Art. 25 AGVV",$S$9&gt;0%,C410="Klein",S410="Industriële ontwikkeling"),#REF!*0.8,IF(AND($Q$7="Art. 25 AGVV",S410="Fundamenteel onderzoek"),#REF!,U410+(#REF!*$D410)+(#REF!*$S$9)))</f>
        <v>#REF!</v>
      </c>
      <c r="W410" s="247"/>
      <c r="X410" s="247"/>
      <c r="Y410" s="247"/>
      <c r="Z410" s="252"/>
    </row>
    <row r="411" spans="1:27" ht="15" thickBot="1" x14ac:dyDescent="0.4">
      <c r="A411" s="254"/>
      <c r="B411" s="244" t="s">
        <v>7</v>
      </c>
      <c r="C411" s="616"/>
      <c r="D411" s="617"/>
      <c r="E411" s="365"/>
      <c r="F411" s="246"/>
      <c r="G411" s="246"/>
      <c r="H411" s="246"/>
      <c r="I411" s="246"/>
      <c r="J411" s="246"/>
      <c r="K411" s="246"/>
      <c r="L411" s="246"/>
      <c r="M411" s="246"/>
      <c r="N411" s="246"/>
      <c r="O411" s="246"/>
      <c r="P411" s="246"/>
      <c r="Q411" s="246"/>
      <c r="R411" s="246"/>
      <c r="S411" s="198"/>
      <c r="T411" s="189">
        <f>SUM(T361:T410)</f>
        <v>0</v>
      </c>
      <c r="U411" s="218"/>
      <c r="V411" s="259" t="e">
        <f>SUM(V361:V410)</f>
        <v>#REF!</v>
      </c>
      <c r="W411" s="247"/>
      <c r="X411" s="247"/>
      <c r="Y411" s="247"/>
      <c r="Z411" s="252"/>
    </row>
    <row r="412" spans="1:27" x14ac:dyDescent="0.35">
      <c r="A412" s="218"/>
      <c r="B412" s="218"/>
      <c r="C412" s="218"/>
      <c r="D412" s="218"/>
      <c r="E412" s="218"/>
      <c r="F412" s="218"/>
      <c r="G412" s="218"/>
      <c r="H412" s="218"/>
      <c r="I412" s="218"/>
      <c r="J412" s="218"/>
      <c r="K412" s="218"/>
      <c r="L412" s="218"/>
      <c r="M412" s="218"/>
      <c r="N412" s="218"/>
      <c r="O412" s="218"/>
      <c r="P412" s="218"/>
      <c r="Q412" s="218"/>
      <c r="R412" s="218"/>
      <c r="S412" s="218"/>
      <c r="T412" s="218"/>
      <c r="U412" s="218"/>
      <c r="V412" s="218"/>
      <c r="W412" s="218"/>
      <c r="X412" s="211"/>
      <c r="Y412" s="211"/>
      <c r="Z412" s="211"/>
    </row>
    <row r="413" spans="1:27" x14ac:dyDescent="0.35">
      <c r="A413" s="260" t="s">
        <v>58</v>
      </c>
      <c r="B413" s="218"/>
      <c r="C413" s="218"/>
      <c r="D413" s="218"/>
      <c r="E413" s="218"/>
      <c r="F413" s="218"/>
      <c r="G413" s="218"/>
      <c r="H413" s="218"/>
      <c r="I413" s="218"/>
      <c r="J413" s="218"/>
      <c r="K413" s="218"/>
      <c r="L413" s="218"/>
      <c r="M413" s="218"/>
      <c r="N413" s="218"/>
      <c r="O413" s="218"/>
      <c r="P413" s="218"/>
      <c r="Q413" s="218"/>
      <c r="R413" s="218"/>
      <c r="S413" s="218"/>
      <c r="T413" s="218"/>
      <c r="U413" s="218"/>
      <c r="V413" s="218"/>
      <c r="W413" s="218"/>
      <c r="X413" s="211"/>
      <c r="Y413" s="211"/>
      <c r="Z413" s="211"/>
    </row>
    <row r="414" spans="1:27" x14ac:dyDescent="0.35">
      <c r="A414" s="218"/>
      <c r="B414" s="218"/>
      <c r="C414" s="218"/>
      <c r="D414" s="218"/>
      <c r="E414" s="218"/>
      <c r="F414" s="218"/>
      <c r="G414" s="218"/>
      <c r="H414" s="218"/>
      <c r="I414" s="218"/>
      <c r="J414" s="218"/>
      <c r="K414" s="218"/>
      <c r="L414" s="218"/>
      <c r="M414" s="218"/>
      <c r="N414" s="218"/>
      <c r="O414" s="218"/>
      <c r="P414" s="218"/>
      <c r="Q414" s="218"/>
      <c r="R414" s="218"/>
      <c r="S414" s="218"/>
      <c r="T414" s="218"/>
      <c r="U414" s="218"/>
      <c r="V414" s="218"/>
      <c r="W414" s="218"/>
      <c r="X414" s="211"/>
      <c r="Y414" s="211"/>
      <c r="Z414" s="211"/>
    </row>
    <row r="415" spans="1:27" x14ac:dyDescent="0.35">
      <c r="A415" s="218"/>
      <c r="B415" s="261" t="s">
        <v>11</v>
      </c>
      <c r="C415" s="262"/>
      <c r="D415" s="262"/>
      <c r="E415" s="262"/>
      <c r="F415" s="262"/>
      <c r="G415" s="262"/>
      <c r="H415" s="262"/>
      <c r="I415" s="262"/>
      <c r="J415" s="262"/>
      <c r="K415" s="262"/>
      <c r="L415" s="262"/>
      <c r="M415" s="262"/>
      <c r="N415" s="262"/>
      <c r="O415" s="262"/>
      <c r="P415" s="262"/>
      <c r="Q415" s="263"/>
      <c r="R415" s="262"/>
      <c r="S415" s="269"/>
      <c r="T415" s="289" t="s">
        <v>12</v>
      </c>
      <c r="U415" s="218"/>
      <c r="V415" s="218"/>
      <c r="W415" s="218"/>
      <c r="X415" s="247"/>
      <c r="Y415" s="247"/>
      <c r="Z415" s="247"/>
      <c r="AA415" s="252"/>
    </row>
    <row r="416" spans="1:27" x14ac:dyDescent="0.35">
      <c r="A416" s="218"/>
      <c r="B416" s="261" t="str">
        <f>A13</f>
        <v>1.a Personele kosten (op basis van inschaling)</v>
      </c>
      <c r="C416" s="262"/>
      <c r="D416" s="262"/>
      <c r="E416" s="262"/>
      <c r="F416" s="262"/>
      <c r="G416" s="262"/>
      <c r="H416" s="262"/>
      <c r="I416" s="262"/>
      <c r="J416" s="262"/>
      <c r="K416" s="262"/>
      <c r="L416" s="262"/>
      <c r="M416" s="262"/>
      <c r="N416" s="262"/>
      <c r="O416" s="262"/>
      <c r="P416" s="262"/>
      <c r="Q416" s="263"/>
      <c r="R416" s="262"/>
      <c r="S416" s="269"/>
      <c r="T416" s="290">
        <f>+P68</f>
        <v>0</v>
      </c>
      <c r="U416" s="218"/>
      <c r="V416" s="218"/>
      <c r="W416" s="218"/>
      <c r="X416" s="247"/>
      <c r="Y416" s="247"/>
      <c r="Z416" s="247"/>
      <c r="AA416" s="252"/>
    </row>
    <row r="417" spans="1:27" x14ac:dyDescent="0.35">
      <c r="A417" s="218"/>
      <c r="B417" s="261" t="str">
        <f>A71</f>
        <v>1.b Personele Kosten (op basis van door ZonMw goedgekeurde tarieven )</v>
      </c>
      <c r="C417" s="262"/>
      <c r="D417" s="262"/>
      <c r="E417" s="262"/>
      <c r="F417" s="262"/>
      <c r="G417" s="262"/>
      <c r="H417" s="262"/>
      <c r="I417" s="262"/>
      <c r="J417" s="262"/>
      <c r="K417" s="262"/>
      <c r="L417" s="262"/>
      <c r="M417" s="262"/>
      <c r="N417" s="262"/>
      <c r="O417" s="262"/>
      <c r="P417" s="262"/>
      <c r="Q417" s="263"/>
      <c r="R417" s="262"/>
      <c r="S417" s="269"/>
      <c r="T417" s="291" cm="1">
        <f t="array" ref="T417">SUM(O78:O127*P78:P127)</f>
        <v>0</v>
      </c>
      <c r="U417" s="218"/>
      <c r="V417" s="218"/>
      <c r="W417" s="218"/>
      <c r="X417" s="247"/>
      <c r="Y417" s="247"/>
      <c r="Z417" s="247"/>
      <c r="AA417" s="252"/>
    </row>
    <row r="418" spans="1:27" x14ac:dyDescent="0.35">
      <c r="A418" s="218"/>
      <c r="B418" s="261" t="str">
        <f>A131</f>
        <v>2. Materiële kosten (gespecificeerd)</v>
      </c>
      <c r="C418" s="262"/>
      <c r="D418" s="262"/>
      <c r="E418" s="262"/>
      <c r="F418" s="262"/>
      <c r="G418" s="262"/>
      <c r="H418" s="262"/>
      <c r="I418" s="262"/>
      <c r="J418" s="262"/>
      <c r="K418" s="262"/>
      <c r="L418" s="262"/>
      <c r="M418" s="262"/>
      <c r="N418" s="262"/>
      <c r="O418" s="262"/>
      <c r="P418" s="262"/>
      <c r="Q418" s="263"/>
      <c r="R418" s="262"/>
      <c r="S418" s="269"/>
      <c r="T418" s="291">
        <f>P185</f>
        <v>0</v>
      </c>
      <c r="U418" s="218"/>
      <c r="V418" s="218"/>
      <c r="W418" s="218"/>
      <c r="X418" s="247"/>
      <c r="Y418" s="247"/>
      <c r="Z418" s="247"/>
      <c r="AA418" s="252"/>
    </row>
    <row r="419" spans="1:27" x14ac:dyDescent="0.35">
      <c r="A419" s="218"/>
      <c r="B419" s="261" t="s">
        <v>35</v>
      </c>
      <c r="C419" s="262"/>
      <c r="D419" s="262"/>
      <c r="E419" s="262"/>
      <c r="F419" s="262"/>
      <c r="G419" s="262"/>
      <c r="H419" s="262"/>
      <c r="I419" s="262"/>
      <c r="J419" s="262"/>
      <c r="K419" s="262"/>
      <c r="L419" s="262"/>
      <c r="M419" s="262"/>
      <c r="N419" s="262"/>
      <c r="O419" s="262"/>
      <c r="P419" s="262"/>
      <c r="Q419" s="263"/>
      <c r="R419" s="262"/>
      <c r="S419" s="269"/>
      <c r="T419" s="291">
        <f>P242</f>
        <v>0</v>
      </c>
      <c r="U419" s="218"/>
      <c r="V419" s="218"/>
      <c r="W419" s="218"/>
      <c r="X419" s="247"/>
      <c r="Y419" s="247"/>
      <c r="Z419" s="247"/>
      <c r="AA419" s="252"/>
    </row>
    <row r="420" spans="1:27" x14ac:dyDescent="0.35">
      <c r="A420" s="218"/>
      <c r="B420" s="261" t="str">
        <f>A244</f>
        <v>4. Implementatiekosten (gespecificeerd)</v>
      </c>
      <c r="C420" s="262"/>
      <c r="D420" s="262"/>
      <c r="E420" s="262"/>
      <c r="F420" s="262"/>
      <c r="G420" s="262"/>
      <c r="H420" s="262"/>
      <c r="I420" s="262"/>
      <c r="J420" s="262"/>
      <c r="K420" s="262"/>
      <c r="L420" s="262"/>
      <c r="M420" s="262"/>
      <c r="N420" s="262"/>
      <c r="O420" s="262"/>
      <c r="P420" s="262"/>
      <c r="Q420" s="263"/>
      <c r="R420" s="262"/>
      <c r="S420" s="269"/>
      <c r="T420" s="291">
        <f>P298</f>
        <v>0</v>
      </c>
      <c r="U420" s="218"/>
      <c r="V420" s="218"/>
      <c r="W420" s="218"/>
      <c r="X420" s="247"/>
      <c r="Y420" s="247"/>
      <c r="Z420" s="247"/>
      <c r="AA420" s="252"/>
    </row>
    <row r="421" spans="1:27" x14ac:dyDescent="0.35">
      <c r="A421" s="218"/>
      <c r="B421" s="261" t="str">
        <f>A300</f>
        <v>5. Overige kosten (gespecificeerd)</v>
      </c>
      <c r="C421" s="262"/>
      <c r="D421" s="262"/>
      <c r="E421" s="262"/>
      <c r="F421" s="262"/>
      <c r="G421" s="262"/>
      <c r="H421" s="262"/>
      <c r="I421" s="262"/>
      <c r="J421" s="262"/>
      <c r="K421" s="262"/>
      <c r="L421" s="262"/>
      <c r="M421" s="262"/>
      <c r="N421" s="262"/>
      <c r="O421" s="262"/>
      <c r="P421" s="262"/>
      <c r="Q421" s="263"/>
      <c r="R421" s="262"/>
      <c r="S421" s="269"/>
      <c r="T421" s="291">
        <f>P355</f>
        <v>0</v>
      </c>
      <c r="U421" s="218"/>
      <c r="V421" s="218"/>
      <c r="W421" s="218"/>
      <c r="X421" s="247"/>
      <c r="Y421" s="247"/>
      <c r="Z421" s="247"/>
      <c r="AA421" s="252"/>
    </row>
    <row r="422" spans="1:27" s="352" customFormat="1" x14ac:dyDescent="0.35">
      <c r="A422" s="344"/>
      <c r="B422" s="343" t="s">
        <v>13</v>
      </c>
      <c r="C422" s="345"/>
      <c r="D422" s="345"/>
      <c r="E422" s="345"/>
      <c r="F422" s="345"/>
      <c r="G422" s="345"/>
      <c r="H422" s="345"/>
      <c r="I422" s="345"/>
      <c r="J422" s="345"/>
      <c r="K422" s="345"/>
      <c r="L422" s="345"/>
      <c r="M422" s="345"/>
      <c r="N422" s="345"/>
      <c r="O422" s="345"/>
      <c r="P422" s="345"/>
      <c r="Q422" s="346"/>
      <c r="R422" s="345"/>
      <c r="S422" s="347"/>
      <c r="T422" s="348">
        <f>SUM(T416:T421)</f>
        <v>0</v>
      </c>
      <c r="U422" s="349"/>
      <c r="V422" s="344"/>
      <c r="W422" s="344"/>
      <c r="X422" s="350"/>
      <c r="Y422" s="350"/>
      <c r="Z422" s="350"/>
      <c r="AA422" s="351"/>
    </row>
    <row r="423" spans="1:27" x14ac:dyDescent="0.35">
      <c r="A423" s="218"/>
      <c r="B423" s="266"/>
      <c r="C423" s="218"/>
      <c r="D423" s="218"/>
      <c r="E423" s="218"/>
      <c r="F423" s="218"/>
      <c r="G423" s="218"/>
      <c r="H423" s="218"/>
      <c r="I423" s="218"/>
      <c r="J423" s="218"/>
      <c r="K423" s="218"/>
      <c r="L423" s="218"/>
      <c r="M423" s="218"/>
      <c r="N423" s="218"/>
      <c r="O423" s="218"/>
      <c r="P423" s="218"/>
      <c r="Q423" s="295"/>
      <c r="R423" s="218"/>
      <c r="S423" s="296"/>
      <c r="T423" s="292"/>
      <c r="U423" s="218"/>
      <c r="V423" s="218"/>
      <c r="W423" s="218"/>
      <c r="X423" s="247"/>
      <c r="Y423" s="247"/>
      <c r="Z423" s="247"/>
      <c r="AA423" s="252"/>
    </row>
    <row r="424" spans="1:27" s="352" customFormat="1" x14ac:dyDescent="0.35">
      <c r="A424" s="344"/>
      <c r="B424" s="343" t="s">
        <v>340</v>
      </c>
      <c r="C424" s="345"/>
      <c r="D424" s="345"/>
      <c r="E424" s="345"/>
      <c r="F424" s="345"/>
      <c r="G424" s="345"/>
      <c r="H424" s="345"/>
      <c r="I424" s="345"/>
      <c r="J424" s="345"/>
      <c r="K424" s="345"/>
      <c r="L424" s="345"/>
      <c r="M424" s="345"/>
      <c r="N424" s="345"/>
      <c r="O424" s="345"/>
      <c r="P424" s="345"/>
      <c r="Q424" s="346"/>
      <c r="R424" s="345"/>
      <c r="S424" s="347"/>
      <c r="T424" s="347">
        <f>+T68+T128+T185+T242+T298+T355</f>
        <v>0</v>
      </c>
      <c r="U424" s="344"/>
      <c r="V424" s="344"/>
      <c r="W424" s="344"/>
      <c r="X424" s="350"/>
      <c r="Y424" s="350"/>
      <c r="Z424" s="350"/>
      <c r="AA424" s="351"/>
    </row>
    <row r="425" spans="1:27" x14ac:dyDescent="0.35">
      <c r="A425" s="218"/>
      <c r="B425" s="343"/>
      <c r="C425" s="345"/>
      <c r="D425" s="345"/>
      <c r="E425" s="345"/>
      <c r="F425" s="345"/>
      <c r="G425" s="345"/>
      <c r="H425" s="345"/>
      <c r="I425" s="345"/>
      <c r="J425" s="345"/>
      <c r="K425" s="345"/>
      <c r="L425" s="345"/>
      <c r="M425" s="345"/>
      <c r="N425" s="345"/>
      <c r="O425" s="345"/>
      <c r="P425" s="345"/>
      <c r="Q425" s="346"/>
      <c r="R425" s="345"/>
      <c r="S425" s="347"/>
      <c r="T425" s="348"/>
      <c r="U425" s="218"/>
      <c r="V425" s="218"/>
      <c r="W425" s="218"/>
      <c r="X425" s="247"/>
      <c r="Y425" s="247"/>
      <c r="Z425" s="247"/>
      <c r="AA425" s="252"/>
    </row>
    <row r="426" spans="1:27" x14ac:dyDescent="0.35">
      <c r="A426" s="218"/>
      <c r="B426" s="343" t="s">
        <v>424</v>
      </c>
      <c r="C426" s="345"/>
      <c r="D426" s="345"/>
      <c r="E426" s="345"/>
      <c r="F426" s="345"/>
      <c r="G426" s="345"/>
      <c r="H426" s="345"/>
      <c r="I426" s="345"/>
      <c r="J426" s="345"/>
      <c r="K426" s="345"/>
      <c r="L426" s="345"/>
      <c r="M426" s="345"/>
      <c r="N426" s="345"/>
      <c r="O426" s="345"/>
      <c r="P426" s="345"/>
      <c r="Q426" s="346"/>
      <c r="R426" s="345"/>
      <c r="S426" s="347"/>
      <c r="T426" s="348">
        <f>+T422-T424</f>
        <v>0</v>
      </c>
      <c r="U426" s="218"/>
      <c r="V426" s="218"/>
      <c r="W426" s="218"/>
      <c r="X426" s="247"/>
      <c r="Y426" s="247"/>
      <c r="Z426" s="247"/>
      <c r="AA426" s="252"/>
    </row>
    <row r="427" spans="1:27" x14ac:dyDescent="0.35">
      <c r="A427" s="218"/>
      <c r="B427" s="343"/>
      <c r="C427" s="345"/>
      <c r="D427" s="345"/>
      <c r="E427" s="345"/>
      <c r="F427" s="345"/>
      <c r="G427" s="345"/>
      <c r="H427" s="345"/>
      <c r="I427" s="345"/>
      <c r="J427" s="345"/>
      <c r="K427" s="345"/>
      <c r="L427" s="345"/>
      <c r="M427" s="345"/>
      <c r="N427" s="345"/>
      <c r="O427" s="345"/>
      <c r="P427" s="345"/>
      <c r="Q427" s="346"/>
      <c r="R427" s="345"/>
      <c r="S427" s="347"/>
      <c r="T427" s="348"/>
      <c r="U427" s="218"/>
      <c r="V427" s="218"/>
      <c r="W427" s="218"/>
      <c r="X427" s="247"/>
      <c r="Y427" s="247"/>
      <c r="Z427" s="247"/>
      <c r="AA427" s="252"/>
    </row>
    <row r="428" spans="1:27" s="352" customFormat="1" x14ac:dyDescent="0.35">
      <c r="A428" s="344"/>
      <c r="B428" s="343" t="str">
        <f>A357</f>
        <v>6. Bijdragen van eigen instelling c.q. derden</v>
      </c>
      <c r="C428" s="345"/>
      <c r="D428" s="345"/>
      <c r="E428" s="345"/>
      <c r="F428" s="345"/>
      <c r="G428" s="345"/>
      <c r="H428" s="345"/>
      <c r="I428" s="345"/>
      <c r="J428" s="345"/>
      <c r="K428" s="345"/>
      <c r="L428" s="345"/>
      <c r="M428" s="345"/>
      <c r="N428" s="345"/>
      <c r="O428" s="345"/>
      <c r="P428" s="345"/>
      <c r="Q428" s="346"/>
      <c r="R428" s="345"/>
      <c r="S428" s="347"/>
      <c r="T428" s="348">
        <f>+T411</f>
        <v>0</v>
      </c>
      <c r="U428" s="353"/>
      <c r="V428" s="344"/>
      <c r="W428" s="344"/>
      <c r="X428" s="350"/>
      <c r="Y428" s="350"/>
      <c r="Z428" s="350"/>
      <c r="AA428" s="351"/>
    </row>
    <row r="429" spans="1:27" x14ac:dyDescent="0.35">
      <c r="A429" s="218"/>
      <c r="B429" s="261"/>
      <c r="C429" s="262"/>
      <c r="D429" s="262"/>
      <c r="E429" s="262"/>
      <c r="F429" s="262"/>
      <c r="G429" s="262"/>
      <c r="H429" s="262"/>
      <c r="I429" s="262"/>
      <c r="J429" s="262"/>
      <c r="K429" s="262"/>
      <c r="L429" s="262"/>
      <c r="M429" s="262"/>
      <c r="N429" s="262"/>
      <c r="O429" s="262"/>
      <c r="P429" s="262"/>
      <c r="Q429" s="263"/>
      <c r="R429" s="262"/>
      <c r="S429" s="269"/>
      <c r="T429" s="292"/>
      <c r="U429" s="218"/>
      <c r="V429" s="218"/>
      <c r="W429" s="218"/>
      <c r="X429" s="247"/>
      <c r="Y429" s="247"/>
      <c r="Z429" s="247"/>
      <c r="AA429" s="252"/>
    </row>
    <row r="430" spans="1:27" hidden="1" x14ac:dyDescent="0.35">
      <c r="A430" s="218"/>
      <c r="B430" s="268" t="s">
        <v>341</v>
      </c>
      <c r="C430" s="262"/>
      <c r="D430" s="262"/>
      <c r="E430" s="262"/>
      <c r="F430" s="262"/>
      <c r="G430" s="262"/>
      <c r="H430" s="262"/>
      <c r="I430" s="262"/>
      <c r="J430" s="262"/>
      <c r="K430" s="262"/>
      <c r="L430" s="262"/>
      <c r="M430" s="262"/>
      <c r="N430" s="262"/>
      <c r="O430" s="262"/>
      <c r="P430" s="262"/>
      <c r="Q430" s="263"/>
      <c r="R430" s="262"/>
      <c r="S430" s="269"/>
      <c r="T430" s="291" t="e" cm="1">
        <f t="array" ref="T430">S68+S128+S185+S242+S298+S355-(SUM(#REF!*T361:T410))</f>
        <v>#REF!</v>
      </c>
      <c r="U430" s="218"/>
      <c r="V430" s="267"/>
      <c r="W430" s="267"/>
      <c r="X430" s="247"/>
      <c r="Y430" s="247"/>
      <c r="Z430" s="247"/>
      <c r="AA430" s="252"/>
    </row>
    <row r="431" spans="1:27" hidden="1" x14ac:dyDescent="0.35">
      <c r="A431" s="218"/>
      <c r="B431" s="270" t="s">
        <v>343</v>
      </c>
      <c r="C431" s="262"/>
      <c r="D431" s="262"/>
      <c r="E431" s="262"/>
      <c r="F431" s="262"/>
      <c r="G431" s="262"/>
      <c r="H431" s="262"/>
      <c r="I431" s="262"/>
      <c r="J431" s="262"/>
      <c r="K431" s="262"/>
      <c r="L431" s="262"/>
      <c r="M431" s="262"/>
      <c r="N431" s="262"/>
      <c r="O431" s="262"/>
      <c r="P431" s="262"/>
      <c r="Q431" s="263"/>
      <c r="R431" s="262"/>
      <c r="S431" s="269"/>
      <c r="T431" s="293" t="e">
        <f>T68+T128+T185+T242+T298+T355-V411-T430</f>
        <v>#REF!</v>
      </c>
      <c r="U431" s="218"/>
      <c r="V431" s="218"/>
      <c r="W431" s="218"/>
      <c r="X431" s="247"/>
      <c r="Y431" s="247"/>
      <c r="Z431" s="247"/>
      <c r="AA431" s="252"/>
    </row>
    <row r="432" spans="1:27" hidden="1" x14ac:dyDescent="0.35">
      <c r="A432" s="218"/>
      <c r="B432" s="339"/>
      <c r="C432" s="265"/>
      <c r="D432" s="265"/>
      <c r="E432" s="265"/>
      <c r="F432" s="265"/>
      <c r="G432" s="265"/>
      <c r="H432" s="265"/>
      <c r="I432" s="265"/>
      <c r="J432" s="265"/>
      <c r="K432" s="265"/>
      <c r="L432" s="265"/>
      <c r="M432" s="265"/>
      <c r="N432" s="265"/>
      <c r="O432" s="265"/>
      <c r="P432" s="265"/>
      <c r="Q432" s="264"/>
      <c r="R432" s="265"/>
      <c r="S432" s="300"/>
      <c r="T432" s="293"/>
      <c r="U432" s="218"/>
      <c r="V432" s="218"/>
      <c r="W432" s="218"/>
      <c r="X432" s="247"/>
      <c r="Y432" s="247"/>
      <c r="Z432" s="247"/>
      <c r="AA432" s="252"/>
    </row>
    <row r="433" spans="1:27" hidden="1" x14ac:dyDescent="0.35">
      <c r="A433" s="218"/>
      <c r="B433" s="340" t="s">
        <v>394</v>
      </c>
      <c r="C433" s="265"/>
      <c r="D433" s="265"/>
      <c r="E433" s="265"/>
      <c r="F433" s="265"/>
      <c r="G433" s="265"/>
      <c r="H433" s="265"/>
      <c r="I433" s="265"/>
      <c r="J433" s="265"/>
      <c r="K433" s="265"/>
      <c r="L433" s="265"/>
      <c r="M433" s="265"/>
      <c r="N433" s="265"/>
      <c r="O433" s="265"/>
      <c r="P433" s="265"/>
      <c r="Q433" s="264"/>
      <c r="R433" s="265"/>
      <c r="S433" s="300"/>
      <c r="T433" s="293"/>
      <c r="U433" s="218"/>
      <c r="V433" s="218"/>
      <c r="W433" s="218"/>
      <c r="X433" s="247"/>
      <c r="Y433" s="247"/>
      <c r="Z433" s="247"/>
      <c r="AA433" s="252"/>
    </row>
    <row r="434" spans="1:27" hidden="1" x14ac:dyDescent="0.35">
      <c r="A434" s="218"/>
      <c r="B434" s="339" t="str">
        <f>+'Projectbegroting art 26bis'!A13</f>
        <v>1.a Personele kosten (op basis van inschaling)</v>
      </c>
      <c r="C434" s="265"/>
      <c r="D434" s="265"/>
      <c r="E434" s="265"/>
      <c r="F434" s="265"/>
      <c r="G434" s="265"/>
      <c r="H434" s="265"/>
      <c r="I434" s="265"/>
      <c r="J434" s="265"/>
      <c r="K434" s="265"/>
      <c r="L434" s="265"/>
      <c r="M434" s="265"/>
      <c r="N434" s="265"/>
      <c r="O434" s="265"/>
      <c r="P434" s="265"/>
      <c r="Q434" s="264"/>
      <c r="R434" s="265"/>
      <c r="S434" s="300"/>
      <c r="T434" s="293">
        <f>+'Projectbegroting art 26bis'!P38</f>
        <v>0</v>
      </c>
      <c r="U434" s="218"/>
      <c r="V434" s="218"/>
      <c r="W434" s="218"/>
      <c r="X434" s="247"/>
      <c r="Y434" s="247"/>
      <c r="Z434" s="247"/>
      <c r="AA434" s="252"/>
    </row>
    <row r="435" spans="1:27" hidden="1" x14ac:dyDescent="0.35">
      <c r="A435" s="218"/>
      <c r="B435" s="339" t="str">
        <f>+'Projectbegroting art 26bis'!A41</f>
        <v>1.b Personele Kosten (op basis van door ZonMw goedgekeurde tarieven )</v>
      </c>
      <c r="C435" s="265"/>
      <c r="D435" s="265"/>
      <c r="E435" s="265"/>
      <c r="F435" s="265"/>
      <c r="G435" s="265"/>
      <c r="H435" s="265"/>
      <c r="I435" s="265"/>
      <c r="J435" s="265"/>
      <c r="K435" s="265"/>
      <c r="L435" s="265"/>
      <c r="M435" s="265"/>
      <c r="N435" s="265"/>
      <c r="O435" s="265"/>
      <c r="P435" s="265"/>
      <c r="Q435" s="264"/>
      <c r="R435" s="265"/>
      <c r="S435" s="300"/>
      <c r="T435" s="293">
        <f>+'Projectbegroting art 26bis'!P68</f>
        <v>0</v>
      </c>
      <c r="U435" s="218"/>
      <c r="V435" s="218"/>
      <c r="W435" s="218"/>
      <c r="X435" s="247"/>
      <c r="Y435" s="247"/>
      <c r="Z435" s="247"/>
      <c r="AA435" s="252"/>
    </row>
    <row r="436" spans="1:27" hidden="1" x14ac:dyDescent="0.35">
      <c r="A436" s="218"/>
      <c r="B436" s="339" t="str">
        <f>+'Projectbegroting art 26bis'!A71</f>
        <v>2. Materiële kosten (gespecificeerd)</v>
      </c>
      <c r="C436" s="265"/>
      <c r="D436" s="265"/>
      <c r="E436" s="265"/>
      <c r="F436" s="265"/>
      <c r="G436" s="265"/>
      <c r="H436" s="265"/>
      <c r="I436" s="265"/>
      <c r="J436" s="265"/>
      <c r="K436" s="265"/>
      <c r="L436" s="265"/>
      <c r="M436" s="265"/>
      <c r="N436" s="265"/>
      <c r="O436" s="265"/>
      <c r="P436" s="265"/>
      <c r="Q436" s="264"/>
      <c r="R436" s="265"/>
      <c r="S436" s="300"/>
      <c r="T436" s="293">
        <f>+'Projectbegroting art 26bis'!P90</f>
        <v>0</v>
      </c>
      <c r="U436" s="218"/>
      <c r="V436" s="218"/>
      <c r="W436" s="218"/>
      <c r="X436" s="247"/>
      <c r="Y436" s="247"/>
      <c r="Z436" s="247"/>
      <c r="AA436" s="252"/>
    </row>
    <row r="437" spans="1:27" hidden="1" x14ac:dyDescent="0.35">
      <c r="A437" s="218"/>
      <c r="B437" s="339" t="str">
        <f>+'Projectbegroting art 26bis'!A92</f>
        <v>3. Apparatuurkosten en kosten dataverzameling(en) (gespecificeerd)</v>
      </c>
      <c r="C437" s="265"/>
      <c r="D437" s="265"/>
      <c r="E437" s="265"/>
      <c r="F437" s="265"/>
      <c r="G437" s="265"/>
      <c r="H437" s="265"/>
      <c r="I437" s="265"/>
      <c r="J437" s="265"/>
      <c r="K437" s="265"/>
      <c r="L437" s="265"/>
      <c r="M437" s="265"/>
      <c r="N437" s="265"/>
      <c r="O437" s="265"/>
      <c r="P437" s="265"/>
      <c r="Q437" s="264"/>
      <c r="R437" s="265"/>
      <c r="S437" s="300"/>
      <c r="T437" s="293">
        <f>+'Projectbegroting art 26bis'!P112</f>
        <v>0</v>
      </c>
      <c r="U437" s="218"/>
      <c r="V437" s="218"/>
      <c r="W437" s="218"/>
      <c r="X437" s="247"/>
      <c r="Y437" s="247"/>
      <c r="Z437" s="247"/>
      <c r="AA437" s="252"/>
    </row>
    <row r="438" spans="1:27" hidden="1" x14ac:dyDescent="0.35">
      <c r="A438" s="218"/>
      <c r="B438" s="339" t="str">
        <f>+'Projectbegroting art 26bis'!A114</f>
        <v>4. Implementatiekosten (gespecificeerd)</v>
      </c>
      <c r="C438" s="265"/>
      <c r="D438" s="265"/>
      <c r="E438" s="265"/>
      <c r="F438" s="265"/>
      <c r="G438" s="265"/>
      <c r="H438" s="265"/>
      <c r="I438" s="265"/>
      <c r="J438" s="265"/>
      <c r="K438" s="265"/>
      <c r="L438" s="265"/>
      <c r="M438" s="265"/>
      <c r="N438" s="265"/>
      <c r="O438" s="265"/>
      <c r="P438" s="265"/>
      <c r="Q438" s="264"/>
      <c r="R438" s="265"/>
      <c r="S438" s="300"/>
      <c r="T438" s="293">
        <f>+'Projectbegroting art 26bis'!P133</f>
        <v>0</v>
      </c>
      <c r="U438" s="218"/>
      <c r="V438" s="218"/>
      <c r="W438" s="218"/>
      <c r="X438" s="247"/>
      <c r="Y438" s="247"/>
      <c r="Z438" s="247"/>
      <c r="AA438" s="252"/>
    </row>
    <row r="439" spans="1:27" hidden="1" x14ac:dyDescent="0.35">
      <c r="A439" s="218"/>
      <c r="B439" s="339" t="str">
        <f>+'Projectbegroting art 26bis'!A135</f>
        <v>5. Overige kosten (gespecificeerd)</v>
      </c>
      <c r="C439" s="265"/>
      <c r="D439" s="265"/>
      <c r="E439" s="265"/>
      <c r="F439" s="265"/>
      <c r="G439" s="265"/>
      <c r="H439" s="265"/>
      <c r="I439" s="265"/>
      <c r="J439" s="265"/>
      <c r="K439" s="265"/>
      <c r="L439" s="265"/>
      <c r="M439" s="265"/>
      <c r="N439" s="265"/>
      <c r="O439" s="265"/>
      <c r="P439" s="265"/>
      <c r="Q439" s="264"/>
      <c r="R439" s="265"/>
      <c r="S439" s="300"/>
      <c r="T439" s="293">
        <f>+'Projectbegroting art 26bis'!P155</f>
        <v>0</v>
      </c>
      <c r="U439" s="218"/>
      <c r="V439" s="218"/>
      <c r="W439" s="218"/>
      <c r="X439" s="247"/>
      <c r="Y439" s="247"/>
      <c r="Z439" s="247"/>
      <c r="AA439" s="252"/>
    </row>
    <row r="440" spans="1:27" hidden="1" x14ac:dyDescent="0.35">
      <c r="A440" s="218"/>
      <c r="B440" s="340" t="s">
        <v>396</v>
      </c>
      <c r="C440" s="265"/>
      <c r="D440" s="265"/>
      <c r="E440" s="265"/>
      <c r="F440" s="265"/>
      <c r="G440" s="265"/>
      <c r="H440" s="265"/>
      <c r="I440" s="265"/>
      <c r="J440" s="265"/>
      <c r="K440" s="265"/>
      <c r="L440" s="265"/>
      <c r="M440" s="265"/>
      <c r="N440" s="265"/>
      <c r="O440" s="265"/>
      <c r="P440" s="265"/>
      <c r="Q440" s="264"/>
      <c r="R440" s="265"/>
      <c r="S440" s="300"/>
      <c r="T440" s="357">
        <f>SUM(T434:T439)</f>
        <v>0</v>
      </c>
      <c r="U440" s="218"/>
      <c r="V440" s="218"/>
      <c r="W440" s="218"/>
      <c r="X440" s="247"/>
      <c r="Y440" s="247"/>
      <c r="Z440" s="247"/>
      <c r="AA440" s="252"/>
    </row>
    <row r="441" spans="1:27" hidden="1" x14ac:dyDescent="0.35">
      <c r="A441" s="218"/>
      <c r="B441" s="339"/>
      <c r="C441" s="265"/>
      <c r="D441" s="265"/>
      <c r="E441" s="265"/>
      <c r="F441" s="265"/>
      <c r="G441" s="265"/>
      <c r="H441" s="265"/>
      <c r="I441" s="265"/>
      <c r="J441" s="265"/>
      <c r="K441" s="265"/>
      <c r="L441" s="265"/>
      <c r="M441" s="265"/>
      <c r="N441" s="265"/>
      <c r="O441" s="265"/>
      <c r="P441" s="265"/>
      <c r="Q441" s="264"/>
      <c r="R441" s="265"/>
      <c r="S441" s="300"/>
      <c r="T441" s="357"/>
      <c r="U441" s="218"/>
      <c r="V441" s="218"/>
      <c r="W441" s="218"/>
      <c r="X441" s="247"/>
      <c r="Y441" s="247"/>
      <c r="Z441" s="247"/>
      <c r="AA441" s="252"/>
    </row>
    <row r="442" spans="1:27" hidden="1" x14ac:dyDescent="0.35">
      <c r="A442" s="218"/>
      <c r="B442" s="340" t="s">
        <v>395</v>
      </c>
      <c r="C442" s="265"/>
      <c r="D442" s="265"/>
      <c r="E442" s="265"/>
      <c r="F442" s="265"/>
      <c r="G442" s="265"/>
      <c r="H442" s="265"/>
      <c r="I442" s="265"/>
      <c r="J442" s="265"/>
      <c r="K442" s="265"/>
      <c r="L442" s="265"/>
      <c r="M442" s="265"/>
      <c r="N442" s="265"/>
      <c r="O442" s="265"/>
      <c r="P442" s="265"/>
      <c r="Q442" s="264"/>
      <c r="R442" s="265"/>
      <c r="S442" s="300"/>
      <c r="T442" s="293"/>
      <c r="U442" s="218"/>
      <c r="V442" s="218"/>
      <c r="W442" s="218"/>
      <c r="X442" s="247"/>
      <c r="Y442" s="247"/>
      <c r="Z442" s="247"/>
      <c r="AA442" s="252"/>
    </row>
    <row r="443" spans="1:27" hidden="1" x14ac:dyDescent="0.35">
      <c r="A443" s="218"/>
      <c r="B443" s="339"/>
      <c r="C443" s="265"/>
      <c r="D443" s="265"/>
      <c r="E443" s="265"/>
      <c r="F443" s="265"/>
      <c r="G443" s="265"/>
      <c r="H443" s="265"/>
      <c r="I443" s="265"/>
      <c r="J443" s="265"/>
      <c r="K443" s="265"/>
      <c r="L443" s="265"/>
      <c r="M443" s="265"/>
      <c r="N443" s="265"/>
      <c r="O443" s="265"/>
      <c r="P443" s="265"/>
      <c r="Q443" s="264"/>
      <c r="R443" s="265"/>
      <c r="S443" s="300"/>
      <c r="T443" s="357">
        <f>+'Projectbegroting art 26bis'!T38+'Projectbegroting art 26bis'!T68+'Projectbegroting art 26bis'!T90+'Projectbegroting art 26bis'!T112+'Projectbegroting art 26bis'!T133+'Projectbegroting art 26bis'!T155</f>
        <v>0</v>
      </c>
      <c r="U443" s="218"/>
      <c r="V443" s="218"/>
      <c r="W443" s="218"/>
      <c r="X443" s="247"/>
      <c r="Y443" s="247"/>
      <c r="Z443" s="247"/>
      <c r="AA443" s="252"/>
    </row>
    <row r="444" spans="1:27" hidden="1" x14ac:dyDescent="0.35">
      <c r="A444" s="218"/>
      <c r="B444" s="340" t="str">
        <f>+'Projectbegroting art 26bis'!A157</f>
        <v>6. Bijdragen van eigen instelling c.q. derden</v>
      </c>
      <c r="C444" s="265"/>
      <c r="D444" s="265"/>
      <c r="E444" s="265"/>
      <c r="F444" s="265"/>
      <c r="G444" s="265"/>
      <c r="H444" s="265"/>
      <c r="I444" s="265"/>
      <c r="J444" s="265"/>
      <c r="K444" s="265"/>
      <c r="L444" s="265"/>
      <c r="M444" s="265"/>
      <c r="N444" s="265"/>
      <c r="O444" s="265"/>
      <c r="P444" s="265"/>
      <c r="Q444" s="264"/>
      <c r="R444" s="265"/>
      <c r="S444" s="300"/>
      <c r="T444" s="293"/>
      <c r="U444" s="218"/>
      <c r="V444" s="218"/>
      <c r="W444" s="218"/>
      <c r="X444" s="247"/>
      <c r="Y444" s="247"/>
      <c r="Z444" s="247"/>
      <c r="AA444" s="252"/>
    </row>
    <row r="445" spans="1:27" x14ac:dyDescent="0.35">
      <c r="A445" s="218"/>
      <c r="B445" s="339"/>
      <c r="C445" s="265"/>
      <c r="D445" s="265"/>
      <c r="E445" s="265"/>
      <c r="F445" s="265"/>
      <c r="G445" s="265"/>
      <c r="H445" s="265"/>
      <c r="I445" s="265"/>
      <c r="J445" s="265"/>
      <c r="K445" s="265"/>
      <c r="L445" s="265"/>
      <c r="M445" s="265"/>
      <c r="N445" s="265"/>
      <c r="O445" s="265"/>
      <c r="P445" s="265"/>
      <c r="Q445" s="264"/>
      <c r="R445" s="265"/>
      <c r="S445" s="300"/>
      <c r="T445" s="293">
        <f>+'Projectbegroting art 26bis'!T171</f>
        <v>0</v>
      </c>
      <c r="U445" s="218"/>
      <c r="V445" s="218"/>
      <c r="W445" s="218"/>
      <c r="X445" s="247"/>
      <c r="Y445" s="247"/>
      <c r="Z445" s="247"/>
      <c r="AA445" s="252"/>
    </row>
    <row r="446" spans="1:27" x14ac:dyDescent="0.35">
      <c r="A446" s="218"/>
      <c r="B446" s="340" t="s">
        <v>379</v>
      </c>
      <c r="C446" s="265"/>
      <c r="D446" s="265"/>
      <c r="E446" s="265"/>
      <c r="F446" s="265"/>
      <c r="G446" s="265"/>
      <c r="H446" s="265"/>
      <c r="I446" s="265"/>
      <c r="J446" s="265"/>
      <c r="K446" s="265"/>
      <c r="L446" s="265"/>
      <c r="M446" s="265"/>
      <c r="N446" s="265"/>
      <c r="O446" s="265"/>
      <c r="P446" s="265"/>
      <c r="Q446" s="264"/>
      <c r="R446" s="265"/>
      <c r="S446" s="300"/>
      <c r="T446" s="293"/>
      <c r="U446" s="218"/>
      <c r="V446" s="218"/>
      <c r="W446" s="218"/>
      <c r="X446" s="247"/>
      <c r="Y446" s="247"/>
      <c r="Z446" s="247"/>
      <c r="AA446" s="252"/>
    </row>
    <row r="447" spans="1:27" x14ac:dyDescent="0.35">
      <c r="A447" s="218"/>
      <c r="B447" s="339" t="str">
        <f>+begr_onderzoeksorg!B289</f>
        <v>1. Personeel</v>
      </c>
      <c r="C447" s="265"/>
      <c r="D447" s="265"/>
      <c r="E447" s="265"/>
      <c r="F447" s="265"/>
      <c r="G447" s="265"/>
      <c r="H447" s="265"/>
      <c r="I447" s="265"/>
      <c r="J447" s="265"/>
      <c r="K447" s="265"/>
      <c r="L447" s="265"/>
      <c r="M447" s="265"/>
      <c r="N447" s="265"/>
      <c r="O447" s="265"/>
      <c r="P447" s="265"/>
      <c r="Q447" s="264"/>
      <c r="R447" s="265"/>
      <c r="S447" s="300"/>
      <c r="T447" s="293">
        <f>+begr_onderzoeksorg!Q289</f>
        <v>0</v>
      </c>
      <c r="U447" s="218"/>
      <c r="V447" s="218"/>
      <c r="W447" s="218"/>
      <c r="X447" s="247"/>
      <c r="Y447" s="247"/>
      <c r="Z447" s="247"/>
      <c r="AA447" s="252"/>
    </row>
    <row r="448" spans="1:27" x14ac:dyDescent="0.35">
      <c r="A448" s="218"/>
      <c r="B448" s="339" t="str">
        <f>+begr_onderzoeksorg!B290</f>
        <v>2. Persoonsgebonden benchfee (per aanstelling cf. Subsidievoorwaarden)</v>
      </c>
      <c r="C448" s="265"/>
      <c r="D448" s="265"/>
      <c r="E448" s="265"/>
      <c r="F448" s="265"/>
      <c r="G448" s="265"/>
      <c r="H448" s="265"/>
      <c r="I448" s="265"/>
      <c r="J448" s="265"/>
      <c r="K448" s="265"/>
      <c r="L448" s="265"/>
      <c r="M448" s="265"/>
      <c r="N448" s="265"/>
      <c r="O448" s="265"/>
      <c r="P448" s="265"/>
      <c r="Q448" s="264"/>
      <c r="R448" s="265"/>
      <c r="S448" s="300"/>
      <c r="T448" s="293">
        <f>+begr_onderzoeksorg!Q290</f>
        <v>0</v>
      </c>
      <c r="U448" s="218"/>
      <c r="V448" s="218"/>
      <c r="W448" s="218"/>
      <c r="X448" s="247"/>
      <c r="Y448" s="247"/>
      <c r="Z448" s="247"/>
      <c r="AA448" s="252"/>
    </row>
    <row r="449" spans="1:30" x14ac:dyDescent="0.35">
      <c r="A449" s="218"/>
      <c r="B449" s="339" t="str">
        <f>+begr_onderzoeksorg!B291</f>
        <v>3. Materieel, Apparatuur, Verbruiksgoederen (gespecificeerd)</v>
      </c>
      <c r="C449" s="265"/>
      <c r="D449" s="265"/>
      <c r="E449" s="265"/>
      <c r="F449" s="265"/>
      <c r="G449" s="265"/>
      <c r="H449" s="265"/>
      <c r="I449" s="265"/>
      <c r="J449" s="265"/>
      <c r="K449" s="265"/>
      <c r="L449" s="265"/>
      <c r="M449" s="265"/>
      <c r="N449" s="265"/>
      <c r="O449" s="265"/>
      <c r="P449" s="265"/>
      <c r="Q449" s="264"/>
      <c r="R449" s="265"/>
      <c r="S449" s="300"/>
      <c r="T449" s="293">
        <f>+begr_onderzoeksorg!Q291</f>
        <v>0</v>
      </c>
      <c r="U449" s="218"/>
      <c r="V449" s="218"/>
      <c r="W449" s="218"/>
      <c r="X449" s="247"/>
      <c r="Y449" s="247"/>
      <c r="Z449" s="247"/>
      <c r="AA449" s="252"/>
    </row>
    <row r="450" spans="1:30" x14ac:dyDescent="0.35">
      <c r="A450" s="218"/>
      <c r="B450" s="339" t="str">
        <f>+begr_onderzoeksorg!B292</f>
        <v>4. Implementatiekosten (gespecificeerd)</v>
      </c>
      <c r="C450" s="265"/>
      <c r="D450" s="265"/>
      <c r="E450" s="265"/>
      <c r="F450" s="265"/>
      <c r="G450" s="265"/>
      <c r="H450" s="265"/>
      <c r="I450" s="265"/>
      <c r="J450" s="265"/>
      <c r="K450" s="265"/>
      <c r="L450" s="265"/>
      <c r="M450" s="265"/>
      <c r="N450" s="265"/>
      <c r="O450" s="265"/>
      <c r="P450" s="265"/>
      <c r="Q450" s="264"/>
      <c r="R450" s="265"/>
      <c r="S450" s="300"/>
      <c r="T450" s="293">
        <f>+begr_onderzoeksorg!Q292</f>
        <v>0</v>
      </c>
      <c r="U450" s="218"/>
      <c r="V450" s="218"/>
      <c r="W450" s="218"/>
      <c r="X450" s="247"/>
      <c r="Y450" s="247"/>
      <c r="Z450" s="247"/>
      <c r="AA450" s="252"/>
    </row>
    <row r="451" spans="1:30" x14ac:dyDescent="0.35">
      <c r="A451" s="218"/>
      <c r="B451" s="340" t="s">
        <v>388</v>
      </c>
      <c r="C451" s="265"/>
      <c r="D451" s="265"/>
      <c r="E451" s="265"/>
      <c r="F451" s="265"/>
      <c r="G451" s="265"/>
      <c r="H451" s="265"/>
      <c r="I451" s="265"/>
      <c r="J451" s="265"/>
      <c r="K451" s="265"/>
      <c r="L451" s="265"/>
      <c r="M451" s="265"/>
      <c r="N451" s="265"/>
      <c r="O451" s="265"/>
      <c r="P451" s="265"/>
      <c r="Q451" s="264"/>
      <c r="R451" s="265"/>
      <c r="S451" s="300"/>
      <c r="T451" s="293">
        <f>SUM(T447:T450)</f>
        <v>0</v>
      </c>
      <c r="U451" s="218"/>
      <c r="V451" s="218"/>
      <c r="W451" s="218"/>
      <c r="X451" s="247"/>
      <c r="Y451" s="247"/>
      <c r="Z451" s="247"/>
      <c r="AA451" s="252"/>
    </row>
    <row r="452" spans="1:30" x14ac:dyDescent="0.35">
      <c r="A452" s="218"/>
      <c r="B452" s="339"/>
      <c r="C452" s="265"/>
      <c r="D452" s="265"/>
      <c r="E452" s="265"/>
      <c r="F452" s="265"/>
      <c r="G452" s="265"/>
      <c r="H452" s="265"/>
      <c r="I452" s="265"/>
      <c r="J452" s="265"/>
      <c r="K452" s="265"/>
      <c r="L452" s="265"/>
      <c r="M452" s="265"/>
      <c r="N452" s="265"/>
      <c r="O452" s="265"/>
      <c r="P452" s="265"/>
      <c r="Q452" s="264"/>
      <c r="R452" s="265"/>
      <c r="S452" s="300"/>
      <c r="T452" s="293"/>
      <c r="U452" s="218"/>
      <c r="V452" s="218"/>
      <c r="W452" s="218"/>
      <c r="X452" s="247"/>
      <c r="Y452" s="247"/>
      <c r="Z452" s="247"/>
      <c r="AA452" s="252"/>
    </row>
    <row r="453" spans="1:30" x14ac:dyDescent="0.35">
      <c r="A453" s="218"/>
      <c r="B453" s="340" t="s">
        <v>14</v>
      </c>
      <c r="C453" s="265"/>
      <c r="D453" s="265"/>
      <c r="E453" s="265"/>
      <c r="F453" s="265"/>
      <c r="G453" s="265"/>
      <c r="H453" s="265"/>
      <c r="I453" s="265"/>
      <c r="J453" s="265"/>
      <c r="K453" s="265"/>
      <c r="L453" s="265"/>
      <c r="M453" s="265"/>
      <c r="N453" s="265"/>
      <c r="O453" s="265"/>
      <c r="P453" s="265"/>
      <c r="Q453" s="264"/>
      <c r="R453" s="265"/>
      <c r="S453" s="300"/>
      <c r="T453" s="293"/>
      <c r="U453" s="218"/>
      <c r="V453" s="218"/>
      <c r="W453" s="218"/>
      <c r="X453" s="247"/>
      <c r="Y453" s="247"/>
      <c r="Z453" s="247"/>
      <c r="AA453" s="252"/>
    </row>
    <row r="454" spans="1:30" x14ac:dyDescent="0.35">
      <c r="A454" s="218"/>
      <c r="B454" s="339" t="str">
        <f>+begr_onderzoeksorg!B296</f>
        <v>5. Bijdragen van eigen instelling c.q. derden</v>
      </c>
      <c r="C454" s="265"/>
      <c r="D454" s="265"/>
      <c r="E454" s="265"/>
      <c r="F454" s="265"/>
      <c r="G454" s="265"/>
      <c r="H454" s="265"/>
      <c r="I454" s="265"/>
      <c r="J454" s="265"/>
      <c r="K454" s="265"/>
      <c r="L454" s="265"/>
      <c r="M454" s="265"/>
      <c r="N454" s="265"/>
      <c r="O454" s="265"/>
      <c r="P454" s="265"/>
      <c r="Q454" s="264"/>
      <c r="R454" s="265"/>
      <c r="S454" s="300"/>
      <c r="T454" s="293">
        <f>+begr_onderzoeksorg!Q296</f>
        <v>0</v>
      </c>
      <c r="U454" s="218"/>
      <c r="V454" s="218"/>
      <c r="W454" s="218"/>
      <c r="X454" s="247"/>
      <c r="Y454" s="247"/>
      <c r="Z454" s="247"/>
      <c r="AA454" s="252"/>
    </row>
    <row r="455" spans="1:30" s="352" customFormat="1" x14ac:dyDescent="0.35">
      <c r="A455" s="344"/>
      <c r="B455" s="340" t="s">
        <v>380</v>
      </c>
      <c r="C455" s="354"/>
      <c r="D455" s="354"/>
      <c r="E455" s="354"/>
      <c r="F455" s="354"/>
      <c r="G455" s="354"/>
      <c r="H455" s="354"/>
      <c r="I455" s="354"/>
      <c r="J455" s="354"/>
      <c r="K455" s="354"/>
      <c r="L455" s="354"/>
      <c r="M455" s="354"/>
      <c r="N455" s="354"/>
      <c r="O455" s="354"/>
      <c r="P455" s="354"/>
      <c r="Q455" s="355"/>
      <c r="R455" s="354"/>
      <c r="S455" s="356"/>
      <c r="T455" s="357">
        <f>+T451-T454</f>
        <v>0</v>
      </c>
      <c r="U455" s="344"/>
      <c r="V455" s="344"/>
      <c r="W455" s="344"/>
      <c r="X455" s="350"/>
      <c r="Y455" s="350"/>
      <c r="Z455" s="350"/>
      <c r="AA455" s="351"/>
    </row>
    <row r="456" spans="1:30" x14ac:dyDescent="0.35">
      <c r="A456" s="218"/>
      <c r="B456" s="339"/>
      <c r="C456" s="265"/>
      <c r="D456" s="265"/>
      <c r="E456" s="265"/>
      <c r="F456" s="265"/>
      <c r="G456" s="265"/>
      <c r="H456" s="265"/>
      <c r="I456" s="265"/>
      <c r="J456" s="265"/>
      <c r="K456" s="265"/>
      <c r="L456" s="265"/>
      <c r="M456" s="265"/>
      <c r="N456" s="265"/>
      <c r="O456" s="265"/>
      <c r="P456" s="265"/>
      <c r="Q456" s="264"/>
      <c r="R456" s="265"/>
      <c r="S456" s="300"/>
      <c r="T456" s="293"/>
      <c r="U456" s="218"/>
      <c r="V456" s="218"/>
      <c r="W456" s="218"/>
      <c r="X456" s="247"/>
      <c r="Y456" s="247"/>
      <c r="Z456" s="247"/>
      <c r="AA456" s="252"/>
    </row>
    <row r="457" spans="1:30" x14ac:dyDescent="0.35">
      <c r="A457" s="218"/>
      <c r="B457" s="339"/>
      <c r="C457" s="265"/>
      <c r="D457" s="265"/>
      <c r="E457" s="265"/>
      <c r="F457" s="265"/>
      <c r="G457" s="265"/>
      <c r="H457" s="265"/>
      <c r="I457" s="265"/>
      <c r="J457" s="265"/>
      <c r="K457" s="265"/>
      <c r="L457" s="265"/>
      <c r="M457" s="265"/>
      <c r="N457" s="265"/>
      <c r="O457" s="265"/>
      <c r="P457" s="265"/>
      <c r="Q457" s="264"/>
      <c r="R457" s="265"/>
      <c r="S457" s="300"/>
      <c r="T457" s="293"/>
      <c r="U457" s="218"/>
      <c r="V457" s="218"/>
      <c r="W457" s="218"/>
      <c r="X457" s="247"/>
      <c r="Y457" s="247"/>
      <c r="Z457" s="247"/>
      <c r="AA457" s="252"/>
    </row>
    <row r="458" spans="1:30" x14ac:dyDescent="0.35">
      <c r="A458" s="218"/>
      <c r="B458" s="298" t="s">
        <v>381</v>
      </c>
      <c r="C458" s="299"/>
      <c r="D458" s="299"/>
      <c r="E458" s="265"/>
      <c r="F458" s="265"/>
      <c r="G458" s="265"/>
      <c r="H458" s="265"/>
      <c r="I458" s="265"/>
      <c r="J458" s="265"/>
      <c r="K458" s="265"/>
      <c r="L458" s="265"/>
      <c r="M458" s="265"/>
      <c r="N458" s="265"/>
      <c r="O458" s="265"/>
      <c r="P458" s="265"/>
      <c r="Q458" s="264"/>
      <c r="R458" s="265"/>
      <c r="S458" s="300"/>
      <c r="T458" s="294">
        <f>+T424+T443+T455</f>
        <v>0</v>
      </c>
      <c r="U458" s="218"/>
      <c r="V458" s="218"/>
      <c r="W458" s="218"/>
      <c r="X458" s="211"/>
      <c r="Y458" s="211"/>
      <c r="Z458" s="211"/>
    </row>
    <row r="459" spans="1:30" x14ac:dyDescent="0.35">
      <c r="A459" s="218"/>
      <c r="B459" s="260"/>
      <c r="C459" s="260"/>
      <c r="D459" s="260"/>
      <c r="E459" s="218"/>
      <c r="F459" s="218"/>
      <c r="G459" s="218"/>
      <c r="H459" s="218"/>
      <c r="I459" s="218"/>
      <c r="J459" s="218"/>
      <c r="K459" s="218"/>
      <c r="L459" s="218"/>
      <c r="M459" s="218"/>
      <c r="N459" s="218"/>
      <c r="O459" s="218"/>
      <c r="P459" s="218"/>
      <c r="Q459" s="295"/>
      <c r="R459" s="218"/>
      <c r="S459" s="218"/>
      <c r="T459" s="218"/>
      <c r="U459" s="301"/>
      <c r="V459" s="218"/>
      <c r="W459" s="218"/>
      <c r="X459" s="218"/>
      <c r="Y459" s="211"/>
      <c r="Z459" s="211"/>
      <c r="AA459" s="211"/>
    </row>
    <row r="460" spans="1:30" x14ac:dyDescent="0.35">
      <c r="A460" s="240" t="s">
        <v>23</v>
      </c>
      <c r="B460" s="218"/>
      <c r="C460" s="218"/>
      <c r="D460" s="218"/>
      <c r="E460" s="218"/>
      <c r="F460" s="218"/>
      <c r="G460" s="218"/>
      <c r="H460" s="218"/>
      <c r="I460" s="218"/>
      <c r="J460" s="218"/>
      <c r="K460" s="218"/>
      <c r="L460" s="218"/>
      <c r="M460" s="218"/>
      <c r="N460" s="218"/>
      <c r="O460" s="218"/>
      <c r="P460" s="218"/>
      <c r="Q460" s="218"/>
      <c r="R460" s="218"/>
      <c r="S460" s="218"/>
      <c r="T460" s="218"/>
      <c r="U460" s="218"/>
      <c r="V460" s="218"/>
      <c r="W460" s="218"/>
      <c r="X460" s="211"/>
      <c r="Y460" s="211"/>
      <c r="Z460" s="211"/>
    </row>
    <row r="461" spans="1:30" ht="6.75" customHeight="1" x14ac:dyDescent="0.35">
      <c r="A461" s="240"/>
      <c r="B461" s="218"/>
      <c r="C461" s="218"/>
      <c r="D461" s="218"/>
      <c r="E461" s="218"/>
      <c r="F461" s="218"/>
      <c r="G461" s="218"/>
      <c r="H461" s="218"/>
      <c r="I461" s="218"/>
      <c r="J461" s="218"/>
      <c r="K461" s="218"/>
      <c r="L461" s="218"/>
      <c r="M461" s="218"/>
      <c r="N461" s="218"/>
      <c r="O461" s="218"/>
      <c r="P461" s="218"/>
      <c r="Q461" s="218"/>
      <c r="R461" s="218"/>
      <c r="S461" s="218"/>
      <c r="T461" s="218"/>
      <c r="U461" s="218"/>
      <c r="V461" s="218"/>
      <c r="W461" s="218"/>
      <c r="X461" s="211"/>
      <c r="Y461" s="211"/>
      <c r="Z461" s="211"/>
    </row>
    <row r="462" spans="1:30" ht="161.25" hidden="1" customHeight="1" x14ac:dyDescent="0.35">
      <c r="A462" s="271"/>
      <c r="B462" s="218"/>
      <c r="C462" s="218"/>
      <c r="D462" s="218"/>
      <c r="E462" s="218"/>
      <c r="F462" s="218"/>
      <c r="G462" s="218"/>
      <c r="H462" s="218"/>
      <c r="I462" s="218"/>
      <c r="J462" s="218"/>
      <c r="K462" s="218"/>
      <c r="L462" s="218"/>
      <c r="M462" s="218"/>
      <c r="N462" s="218"/>
      <c r="O462" s="218"/>
      <c r="P462" s="218"/>
      <c r="Q462" s="218"/>
      <c r="R462" s="218"/>
      <c r="S462" s="218"/>
      <c r="T462" s="218"/>
      <c r="U462" s="218"/>
      <c r="V462" s="218"/>
      <c r="W462" s="218"/>
      <c r="X462" s="247"/>
      <c r="Y462" s="211"/>
      <c r="Z462" s="211"/>
    </row>
    <row r="463" spans="1:30" ht="15" customHeight="1" x14ac:dyDescent="0.35">
      <c r="A463" s="272"/>
      <c r="B463" s="619"/>
      <c r="C463" s="618"/>
      <c r="D463" s="618"/>
      <c r="E463" s="618"/>
      <c r="F463" s="618"/>
      <c r="G463" s="618"/>
      <c r="H463" s="618"/>
      <c r="I463" s="618"/>
      <c r="J463" s="618"/>
      <c r="K463" s="618"/>
      <c r="L463" s="618"/>
      <c r="M463" s="618"/>
      <c r="N463" s="618"/>
      <c r="O463" s="618"/>
      <c r="P463" s="618"/>
      <c r="Q463" s="618"/>
      <c r="R463" s="618"/>
      <c r="S463" s="618"/>
      <c r="T463" s="620"/>
      <c r="U463" s="218"/>
      <c r="V463" s="218"/>
      <c r="W463" s="218"/>
      <c r="X463" s="218"/>
      <c r="Y463" s="218"/>
      <c r="Z463" s="218"/>
      <c r="AA463" s="218"/>
      <c r="AB463" s="211"/>
      <c r="AC463" s="211"/>
      <c r="AD463" s="211"/>
    </row>
    <row r="464" spans="1:30" ht="15" customHeight="1" x14ac:dyDescent="0.35">
      <c r="A464" s="272"/>
      <c r="B464" s="621"/>
      <c r="C464" s="622"/>
      <c r="D464" s="622"/>
      <c r="E464" s="622"/>
      <c r="F464" s="622"/>
      <c r="G464" s="622"/>
      <c r="H464" s="622"/>
      <c r="I464" s="622"/>
      <c r="J464" s="622"/>
      <c r="K464" s="622"/>
      <c r="L464" s="622"/>
      <c r="M464" s="622"/>
      <c r="N464" s="622"/>
      <c r="O464" s="622"/>
      <c r="P464" s="622"/>
      <c r="Q464" s="622"/>
      <c r="R464" s="622"/>
      <c r="S464" s="622"/>
      <c r="T464" s="623"/>
      <c r="U464" s="218"/>
      <c r="V464" s="218"/>
      <c r="W464" s="218"/>
      <c r="X464" s="218"/>
      <c r="Y464" s="218"/>
      <c r="Z464" s="218"/>
      <c r="AA464" s="218"/>
      <c r="AB464" s="211"/>
      <c r="AC464" s="211"/>
      <c r="AD464" s="211"/>
    </row>
    <row r="465" spans="1:30" ht="15" customHeight="1" x14ac:dyDescent="0.35">
      <c r="A465" s="272"/>
      <c r="B465" s="621"/>
      <c r="C465" s="622"/>
      <c r="D465" s="622"/>
      <c r="E465" s="622"/>
      <c r="F465" s="622"/>
      <c r="G465" s="622"/>
      <c r="H465" s="622"/>
      <c r="I465" s="622"/>
      <c r="J465" s="622"/>
      <c r="K465" s="622"/>
      <c r="L465" s="622"/>
      <c r="M465" s="622"/>
      <c r="N465" s="622"/>
      <c r="O465" s="622"/>
      <c r="P465" s="622"/>
      <c r="Q465" s="622"/>
      <c r="R465" s="622"/>
      <c r="S465" s="622"/>
      <c r="T465" s="623"/>
      <c r="U465" s="218"/>
      <c r="V465" s="218"/>
      <c r="W465" s="218"/>
      <c r="X465" s="218"/>
      <c r="Y465" s="218"/>
      <c r="Z465" s="218"/>
      <c r="AA465" s="218"/>
      <c r="AB465" s="211"/>
      <c r="AC465" s="211"/>
      <c r="AD465" s="211"/>
    </row>
    <row r="466" spans="1:30" ht="15" customHeight="1" x14ac:dyDescent="0.35">
      <c r="A466" s="272"/>
      <c r="B466" s="621"/>
      <c r="C466" s="622"/>
      <c r="D466" s="622"/>
      <c r="E466" s="622"/>
      <c r="F466" s="622"/>
      <c r="G466" s="622"/>
      <c r="H466" s="622"/>
      <c r="I466" s="622"/>
      <c r="J466" s="622"/>
      <c r="K466" s="622"/>
      <c r="L466" s="622"/>
      <c r="M466" s="622"/>
      <c r="N466" s="622"/>
      <c r="O466" s="622"/>
      <c r="P466" s="622"/>
      <c r="Q466" s="622"/>
      <c r="R466" s="622"/>
      <c r="S466" s="622"/>
      <c r="T466" s="623"/>
      <c r="U466" s="218"/>
      <c r="V466" s="218"/>
      <c r="W466" s="218"/>
      <c r="X466" s="218"/>
      <c r="Y466" s="218"/>
      <c r="Z466" s="218"/>
      <c r="AA466" s="218"/>
      <c r="AB466" s="211"/>
      <c r="AC466" s="211"/>
      <c r="AD466" s="211"/>
    </row>
    <row r="467" spans="1:30" ht="15" customHeight="1" x14ac:dyDescent="0.35">
      <c r="A467" s="272"/>
      <c r="B467" s="621"/>
      <c r="C467" s="622"/>
      <c r="D467" s="622"/>
      <c r="E467" s="622"/>
      <c r="F467" s="622"/>
      <c r="G467" s="622"/>
      <c r="H467" s="622"/>
      <c r="I467" s="622"/>
      <c r="J467" s="622"/>
      <c r="K467" s="622"/>
      <c r="L467" s="622"/>
      <c r="M467" s="622"/>
      <c r="N467" s="622"/>
      <c r="O467" s="622"/>
      <c r="P467" s="622"/>
      <c r="Q467" s="622"/>
      <c r="R467" s="622"/>
      <c r="S467" s="622"/>
      <c r="T467" s="623"/>
      <c r="U467" s="218"/>
      <c r="V467" s="218"/>
      <c r="W467" s="218"/>
      <c r="X467" s="218"/>
      <c r="Y467" s="218"/>
      <c r="Z467" s="218"/>
      <c r="AA467" s="218"/>
      <c r="AB467" s="211"/>
      <c r="AC467" s="211"/>
      <c r="AD467" s="211"/>
    </row>
    <row r="468" spans="1:30" ht="15" customHeight="1" x14ac:dyDescent="0.35">
      <c r="A468" s="272"/>
      <c r="B468" s="621"/>
      <c r="C468" s="622"/>
      <c r="D468" s="622"/>
      <c r="E468" s="622"/>
      <c r="F468" s="622"/>
      <c r="G468" s="622"/>
      <c r="H468" s="622"/>
      <c r="I468" s="622"/>
      <c r="J468" s="622"/>
      <c r="K468" s="622"/>
      <c r="L468" s="622"/>
      <c r="M468" s="622"/>
      <c r="N468" s="622"/>
      <c r="O468" s="622"/>
      <c r="P468" s="622"/>
      <c r="Q468" s="622"/>
      <c r="R468" s="622"/>
      <c r="S468" s="622"/>
      <c r="T468" s="623"/>
      <c r="U468" s="218"/>
      <c r="V468" s="218"/>
      <c r="W468" s="218"/>
      <c r="X468" s="218"/>
      <c r="Y468" s="218"/>
      <c r="Z468" s="218"/>
      <c r="AA468" s="218"/>
      <c r="AB468" s="211"/>
      <c r="AC468" s="211"/>
      <c r="AD468" s="211"/>
    </row>
    <row r="469" spans="1:30" ht="15" customHeight="1" x14ac:dyDescent="0.35">
      <c r="A469" s="272"/>
      <c r="B469" s="621"/>
      <c r="C469" s="622"/>
      <c r="D469" s="622"/>
      <c r="E469" s="622"/>
      <c r="F469" s="622"/>
      <c r="G469" s="622"/>
      <c r="H469" s="622"/>
      <c r="I469" s="622"/>
      <c r="J469" s="622"/>
      <c r="K469" s="622"/>
      <c r="L469" s="622"/>
      <c r="M469" s="622"/>
      <c r="N469" s="622"/>
      <c r="O469" s="622"/>
      <c r="P469" s="622"/>
      <c r="Q469" s="622"/>
      <c r="R469" s="622"/>
      <c r="S469" s="622"/>
      <c r="T469" s="623"/>
      <c r="U469" s="218"/>
      <c r="V469" s="218"/>
      <c r="W469" s="218"/>
      <c r="X469" s="218"/>
      <c r="Y469" s="218"/>
      <c r="Z469" s="218"/>
      <c r="AA469" s="218"/>
      <c r="AB469" s="211"/>
      <c r="AC469" s="211"/>
      <c r="AD469" s="211"/>
    </row>
    <row r="470" spans="1:30" ht="15" customHeight="1" x14ac:dyDescent="0.35">
      <c r="A470" s="272"/>
      <c r="B470" s="624"/>
      <c r="C470" s="625"/>
      <c r="D470" s="625"/>
      <c r="E470" s="625"/>
      <c r="F470" s="625"/>
      <c r="G470" s="625"/>
      <c r="H470" s="625"/>
      <c r="I470" s="625"/>
      <c r="J470" s="625"/>
      <c r="K470" s="625"/>
      <c r="L470" s="625"/>
      <c r="M470" s="625"/>
      <c r="N470" s="625"/>
      <c r="O470" s="625"/>
      <c r="P470" s="625"/>
      <c r="Q470" s="625"/>
      <c r="R470" s="625"/>
      <c r="S470" s="625"/>
      <c r="T470" s="626"/>
      <c r="U470" s="218"/>
      <c r="V470" s="218"/>
      <c r="W470" s="218"/>
      <c r="X470" s="218"/>
      <c r="Y470" s="218"/>
      <c r="Z470" s="218"/>
      <c r="AA470" s="218"/>
      <c r="AB470" s="211"/>
      <c r="AC470" s="211"/>
      <c r="AD470" s="211"/>
    </row>
    <row r="471" spans="1:30" x14ac:dyDescent="0.35">
      <c r="A471" s="218"/>
      <c r="B471" s="272"/>
      <c r="C471" s="272"/>
      <c r="D471" s="272"/>
      <c r="E471" s="272"/>
      <c r="F471" s="272"/>
      <c r="G471" s="272"/>
      <c r="H471" s="272"/>
      <c r="I471" s="272"/>
      <c r="J471" s="272"/>
      <c r="K471" s="272"/>
      <c r="L471" s="272"/>
      <c r="M471" s="272"/>
      <c r="N471" s="272"/>
      <c r="O471" s="272"/>
      <c r="P471" s="272"/>
      <c r="Q471" s="218"/>
      <c r="R471" s="218"/>
      <c r="S471" s="218"/>
      <c r="T471" s="218"/>
      <c r="U471" s="218"/>
      <c r="V471" s="218"/>
      <c r="W471" s="218"/>
      <c r="X471" s="247"/>
      <c r="Y471" s="211"/>
      <c r="Z471" s="211"/>
    </row>
    <row r="472" spans="1:30" ht="15" customHeight="1" x14ac:dyDescent="0.35">
      <c r="A472" s="218"/>
      <c r="B472" s="273" t="s">
        <v>62</v>
      </c>
      <c r="C472" s="618"/>
      <c r="D472" s="618"/>
      <c r="E472" s="618"/>
      <c r="F472" s="618"/>
      <c r="G472" s="618"/>
      <c r="H472" s="618"/>
      <c r="I472" s="618"/>
      <c r="J472" s="618"/>
      <c r="K472" s="618"/>
      <c r="L472" s="618"/>
      <c r="M472" s="618"/>
      <c r="N472" s="618"/>
      <c r="O472" s="618"/>
      <c r="P472" s="618"/>
      <c r="Q472" s="376" t="s">
        <v>63</v>
      </c>
      <c r="R472" s="618"/>
      <c r="S472" s="618"/>
      <c r="T472" s="620"/>
      <c r="U472" s="218"/>
      <c r="V472" s="218"/>
      <c r="W472" s="218"/>
      <c r="X472" s="218"/>
      <c r="Y472" s="218"/>
      <c r="Z472" s="218"/>
      <c r="AA472" s="218"/>
      <c r="AB472" s="247"/>
      <c r="AC472" s="211"/>
      <c r="AD472" s="211"/>
    </row>
    <row r="473" spans="1:30" x14ac:dyDescent="0.35">
      <c r="A473" s="218"/>
      <c r="B473" s="276"/>
      <c r="C473" s="490"/>
      <c r="D473" s="490"/>
      <c r="E473" s="490"/>
      <c r="F473" s="490"/>
      <c r="G473" s="490"/>
      <c r="H473" s="490"/>
      <c r="I473" s="490"/>
      <c r="J473" s="490"/>
      <c r="K473" s="490"/>
      <c r="L473" s="490"/>
      <c r="M473" s="490"/>
      <c r="N473" s="490"/>
      <c r="O473" s="490"/>
      <c r="P473" s="490"/>
      <c r="Q473" s="377" t="s">
        <v>59</v>
      </c>
      <c r="R473" s="490"/>
      <c r="S473" s="490"/>
      <c r="T473" s="492"/>
      <c r="U473" s="218"/>
      <c r="V473" s="218"/>
      <c r="W473" s="218"/>
      <c r="X473" s="218"/>
      <c r="Y473" s="218"/>
      <c r="Z473" s="218"/>
      <c r="AA473" s="218"/>
      <c r="AB473" s="247"/>
      <c r="AC473" s="211"/>
      <c r="AD473" s="211"/>
    </row>
    <row r="474" spans="1:30" x14ac:dyDescent="0.35">
      <c r="A474" s="218"/>
      <c r="B474" s="277" t="s">
        <v>16</v>
      </c>
      <c r="C474" s="490"/>
      <c r="D474" s="490"/>
      <c r="E474" s="490"/>
      <c r="F474" s="490"/>
      <c r="G474" s="490"/>
      <c r="H474" s="490"/>
      <c r="I474" s="490"/>
      <c r="J474" s="490"/>
      <c r="K474" s="490"/>
      <c r="L474" s="490"/>
      <c r="M474" s="490"/>
      <c r="N474" s="490"/>
      <c r="O474" s="490"/>
      <c r="P474" s="490"/>
      <c r="Q474" s="342" t="s">
        <v>16</v>
      </c>
      <c r="R474" s="490"/>
      <c r="S474" s="490"/>
      <c r="T474" s="492"/>
      <c r="U474" s="218"/>
      <c r="V474" s="218"/>
      <c r="W474" s="218"/>
      <c r="X474" s="218"/>
      <c r="Y474" s="218"/>
      <c r="Z474" s="218"/>
      <c r="AA474" s="218"/>
      <c r="AB474" s="247"/>
      <c r="AC474" s="211"/>
      <c r="AD474" s="211"/>
    </row>
    <row r="475" spans="1:30" x14ac:dyDescent="0.35">
      <c r="A475" s="218"/>
      <c r="B475" s="277" t="s">
        <v>17</v>
      </c>
      <c r="C475" s="490"/>
      <c r="D475" s="490"/>
      <c r="E475" s="490"/>
      <c r="F475" s="490"/>
      <c r="G475" s="490"/>
      <c r="H475" s="490"/>
      <c r="I475" s="490"/>
      <c r="J475" s="490"/>
      <c r="K475" s="490"/>
      <c r="L475" s="490"/>
      <c r="M475" s="490"/>
      <c r="N475" s="490"/>
      <c r="O475" s="490"/>
      <c r="P475" s="490"/>
      <c r="Q475" s="342" t="s">
        <v>17</v>
      </c>
      <c r="R475" s="490"/>
      <c r="S475" s="490"/>
      <c r="T475" s="492"/>
      <c r="U475" s="218"/>
      <c r="V475" s="218"/>
      <c r="W475" s="218"/>
      <c r="X475" s="218"/>
      <c r="Y475" s="218"/>
      <c r="Z475" s="218"/>
      <c r="AA475" s="218"/>
      <c r="AB475" s="247"/>
      <c r="AC475" s="211"/>
      <c r="AD475" s="211"/>
    </row>
    <row r="476" spans="1:30" x14ac:dyDescent="0.35">
      <c r="A476" s="218"/>
      <c r="B476" s="276"/>
      <c r="C476" s="490"/>
      <c r="D476" s="490"/>
      <c r="E476" s="490"/>
      <c r="F476" s="490"/>
      <c r="G476" s="490"/>
      <c r="H476" s="490"/>
      <c r="I476" s="490"/>
      <c r="J476" s="490"/>
      <c r="K476" s="490"/>
      <c r="L476" s="490"/>
      <c r="M476" s="490"/>
      <c r="N476" s="490"/>
      <c r="O476" s="490"/>
      <c r="P476" s="490"/>
      <c r="Q476" s="342" t="s">
        <v>18</v>
      </c>
      <c r="R476" s="490"/>
      <c r="S476" s="490"/>
      <c r="T476" s="492"/>
      <c r="U476" s="218"/>
      <c r="V476" s="218"/>
      <c r="W476" s="218"/>
      <c r="X476" s="218"/>
      <c r="Y476" s="218"/>
      <c r="Z476" s="218"/>
      <c r="AA476" s="218"/>
      <c r="AB476" s="247"/>
      <c r="AC476" s="211"/>
      <c r="AD476" s="211"/>
    </row>
    <row r="477" spans="1:30" x14ac:dyDescent="0.35">
      <c r="A477" s="218"/>
      <c r="B477" s="276"/>
      <c r="C477" s="490"/>
      <c r="D477" s="490"/>
      <c r="E477" s="490"/>
      <c r="F477" s="490"/>
      <c r="G477" s="490"/>
      <c r="H477" s="490"/>
      <c r="I477" s="490"/>
      <c r="J477" s="490"/>
      <c r="K477" s="490"/>
      <c r="L477" s="490"/>
      <c r="M477" s="490"/>
      <c r="N477" s="490"/>
      <c r="O477" s="490"/>
      <c r="P477" s="490"/>
      <c r="Q477" s="342" t="s">
        <v>19</v>
      </c>
      <c r="R477" s="490"/>
      <c r="S477" s="490"/>
      <c r="T477" s="492"/>
      <c r="U477" s="218"/>
      <c r="V477" s="218"/>
      <c r="W477" s="218"/>
      <c r="X477" s="218"/>
      <c r="Y477" s="218"/>
      <c r="Z477" s="218"/>
      <c r="AA477" s="218"/>
      <c r="AB477" s="247"/>
      <c r="AC477" s="211"/>
      <c r="AD477" s="211"/>
    </row>
    <row r="478" spans="1:30" s="211" customFormat="1" x14ac:dyDescent="0.35">
      <c r="A478" s="247"/>
      <c r="B478" s="278" t="s">
        <v>20</v>
      </c>
      <c r="C478" s="489"/>
      <c r="D478" s="489"/>
      <c r="E478" s="489"/>
      <c r="F478" s="489"/>
      <c r="G478" s="489"/>
      <c r="H478" s="489"/>
      <c r="I478" s="489"/>
      <c r="J478" s="489"/>
      <c r="K478" s="489"/>
      <c r="L478" s="489"/>
      <c r="M478" s="489"/>
      <c r="N478" s="489"/>
      <c r="O478" s="489"/>
      <c r="P478" s="489"/>
      <c r="Q478" s="280"/>
      <c r="R478" s="489"/>
      <c r="S478" s="489"/>
      <c r="T478" s="491"/>
      <c r="U478" s="218"/>
      <c r="V478" s="218"/>
      <c r="W478" s="218"/>
      <c r="X478" s="218"/>
      <c r="Y478" s="247"/>
    </row>
    <row r="479" spans="1:30" x14ac:dyDescent="0.35">
      <c r="A479" s="211"/>
      <c r="B479" s="247"/>
      <c r="C479" s="247"/>
      <c r="D479" s="247"/>
      <c r="E479" s="247"/>
      <c r="F479" s="247"/>
      <c r="G479" s="247"/>
      <c r="H479" s="247"/>
      <c r="I479" s="247"/>
      <c r="J479" s="247"/>
      <c r="K479" s="247"/>
      <c r="L479" s="247"/>
      <c r="M479" s="247"/>
      <c r="N479" s="247"/>
      <c r="O479" s="247"/>
      <c r="P479" s="211"/>
      <c r="Q479" s="281"/>
      <c r="R479" s="211"/>
      <c r="S479" s="211"/>
      <c r="T479" s="211"/>
      <c r="U479" s="211"/>
      <c r="V479" s="211"/>
      <c r="W479" s="211"/>
      <c r="X479" s="211"/>
      <c r="Y479" s="211"/>
      <c r="Z479" s="211"/>
    </row>
    <row r="480" spans="1:30" x14ac:dyDescent="0.35">
      <c r="A480" s="211"/>
      <c r="B480" s="211"/>
      <c r="C480" s="211"/>
      <c r="D480" s="211"/>
      <c r="E480" s="211"/>
      <c r="F480" s="211"/>
      <c r="G480" s="211"/>
      <c r="H480" s="211"/>
      <c r="I480" s="211"/>
      <c r="J480" s="211"/>
      <c r="K480" s="211"/>
      <c r="L480" s="211"/>
      <c r="M480" s="211"/>
      <c r="N480" s="211"/>
      <c r="O480" s="211"/>
      <c r="P480" s="211"/>
      <c r="Q480" s="281"/>
      <c r="R480" s="211"/>
      <c r="S480" s="211"/>
      <c r="T480" s="211"/>
      <c r="U480" s="211"/>
      <c r="V480" s="211"/>
      <c r="W480" s="211"/>
      <c r="X480" s="211"/>
      <c r="Y480" s="211"/>
      <c r="Z480" s="211"/>
    </row>
    <row r="481" spans="1:26" x14ac:dyDescent="0.35">
      <c r="A481" s="211"/>
      <c r="B481" s="211"/>
      <c r="C481" s="211"/>
      <c r="D481" s="211"/>
      <c r="E481" s="211"/>
      <c r="F481" s="211"/>
      <c r="G481" s="211"/>
      <c r="H481" s="211"/>
      <c r="I481" s="211"/>
      <c r="J481" s="211"/>
      <c r="K481" s="211"/>
      <c r="L481" s="211"/>
      <c r="M481" s="211"/>
      <c r="N481" s="211"/>
      <c r="O481" s="211"/>
      <c r="P481" s="211"/>
      <c r="Q481" s="281"/>
      <c r="R481" s="211"/>
      <c r="S481" s="211"/>
      <c r="T481" s="211"/>
      <c r="U481" s="211"/>
      <c r="V481" s="211"/>
      <c r="W481" s="211"/>
      <c r="X481" s="211"/>
      <c r="Y481" s="211"/>
      <c r="Z481" s="211"/>
    </row>
    <row r="482" spans="1:26" x14ac:dyDescent="0.35">
      <c r="B482" s="211"/>
      <c r="C482" s="211"/>
      <c r="D482" s="211"/>
      <c r="E482" s="211"/>
      <c r="F482" s="211"/>
      <c r="G482" s="211"/>
      <c r="H482" s="211"/>
      <c r="I482" s="211"/>
      <c r="J482" s="211"/>
      <c r="K482" s="211"/>
      <c r="L482" s="211"/>
      <c r="M482" s="211"/>
      <c r="N482" s="211"/>
      <c r="O482" s="211"/>
      <c r="P482" s="211"/>
      <c r="Q482" s="281"/>
      <c r="R482" s="211"/>
      <c r="S482" s="211"/>
      <c r="T482" s="211"/>
      <c r="X482" s="211"/>
      <c r="Y482" s="211"/>
      <c r="Z482" s="211"/>
    </row>
  </sheetData>
  <sheetProtection algorithmName="SHA-512" hashValue="5UZE1oWiAl2PX2ebPyS96/YPDNpxXfnkQ325VIGbXx/6mG7UYQ+1tYzp53HeGi9UMZTYqjt8GeOlsOEkkjpvmA==" saltValue="p2eXasu6hpZAWbyma4FaPQ==" spinCount="100000" sheet="1" formatRows="0"/>
  <mergeCells count="621">
    <mergeCell ref="E409:S409"/>
    <mergeCell ref="E410:S410"/>
    <mergeCell ref="E399:S399"/>
    <mergeCell ref="E400:S400"/>
    <mergeCell ref="E402:S402"/>
    <mergeCell ref="E403:S403"/>
    <mergeCell ref="E404:S404"/>
    <mergeCell ref="E405:S405"/>
    <mergeCell ref="E406:S406"/>
    <mergeCell ref="E407:S407"/>
    <mergeCell ref="E408:S408"/>
    <mergeCell ref="E390:S390"/>
    <mergeCell ref="E391:S391"/>
    <mergeCell ref="E392:S392"/>
    <mergeCell ref="E393:S393"/>
    <mergeCell ref="E394:S394"/>
    <mergeCell ref="E395:S395"/>
    <mergeCell ref="E396:S396"/>
    <mergeCell ref="E397:S397"/>
    <mergeCell ref="E398:S398"/>
    <mergeCell ref="E381:S381"/>
    <mergeCell ref="E382:S382"/>
    <mergeCell ref="E383:S383"/>
    <mergeCell ref="E384:S384"/>
    <mergeCell ref="E385:S385"/>
    <mergeCell ref="E386:S386"/>
    <mergeCell ref="E387:S387"/>
    <mergeCell ref="E388:S388"/>
    <mergeCell ref="E389:S389"/>
    <mergeCell ref="C382:D382"/>
    <mergeCell ref="C400:D400"/>
    <mergeCell ref="C409:D409"/>
    <mergeCell ref="C391:D391"/>
    <mergeCell ref="E361:S361"/>
    <mergeCell ref="E362:S362"/>
    <mergeCell ref="E363:S363"/>
    <mergeCell ref="E364:S364"/>
    <mergeCell ref="E365:S365"/>
    <mergeCell ref="E366:S366"/>
    <mergeCell ref="E367:S367"/>
    <mergeCell ref="E368:S368"/>
    <mergeCell ref="E369:S369"/>
    <mergeCell ref="E370:S370"/>
    <mergeCell ref="E371:S371"/>
    <mergeCell ref="E372:S372"/>
    <mergeCell ref="E373:S373"/>
    <mergeCell ref="E374:S374"/>
    <mergeCell ref="E375:S375"/>
    <mergeCell ref="E376:S376"/>
    <mergeCell ref="E377:S377"/>
    <mergeCell ref="E378:S378"/>
    <mergeCell ref="E379:S379"/>
    <mergeCell ref="E380:S380"/>
    <mergeCell ref="C411:D411"/>
    <mergeCell ref="C472:P472"/>
    <mergeCell ref="B463:T463"/>
    <mergeCell ref="B464:T464"/>
    <mergeCell ref="B465:T465"/>
    <mergeCell ref="B470:T470"/>
    <mergeCell ref="B469:T469"/>
    <mergeCell ref="B468:T468"/>
    <mergeCell ref="B467:T467"/>
    <mergeCell ref="B466:T466"/>
    <mergeCell ref="R472:T472"/>
    <mergeCell ref="T359:T360"/>
    <mergeCell ref="S359:S360"/>
    <mergeCell ref="C359:D360"/>
    <mergeCell ref="C361:D361"/>
    <mergeCell ref="C362:D362"/>
    <mergeCell ref="C410:D410"/>
    <mergeCell ref="C370:D370"/>
    <mergeCell ref="C369:D369"/>
    <mergeCell ref="C368:D368"/>
    <mergeCell ref="C367:D367"/>
    <mergeCell ref="C366:D366"/>
    <mergeCell ref="C378:D378"/>
    <mergeCell ref="C379:D379"/>
    <mergeCell ref="C380:D380"/>
    <mergeCell ref="C381:D381"/>
    <mergeCell ref="C383:D383"/>
    <mergeCell ref="C384:D384"/>
    <mergeCell ref="C385:D385"/>
    <mergeCell ref="C386:D386"/>
    <mergeCell ref="C387:D387"/>
    <mergeCell ref="C388:D388"/>
    <mergeCell ref="C389:D389"/>
    <mergeCell ref="C364:D364"/>
    <mergeCell ref="C401:D401"/>
    <mergeCell ref="O7:P8"/>
    <mergeCell ref="Q7:R8"/>
    <mergeCell ref="O9:P10"/>
    <mergeCell ref="Q9:R10"/>
    <mergeCell ref="E142:O142"/>
    <mergeCell ref="E143:O143"/>
    <mergeCell ref="P246:P247"/>
    <mergeCell ref="A73:M74"/>
    <mergeCell ref="O189:O191"/>
    <mergeCell ref="K189:K191"/>
    <mergeCell ref="H193:I193"/>
    <mergeCell ref="H194:I194"/>
    <mergeCell ref="H203:I203"/>
    <mergeCell ref="H204:I204"/>
    <mergeCell ref="E85:N85"/>
    <mergeCell ref="E84:N84"/>
    <mergeCell ref="Q15:Q17"/>
    <mergeCell ref="Q76:Q77"/>
    <mergeCell ref="R15:R17"/>
    <mergeCell ref="R76:R77"/>
    <mergeCell ref="K31:L31"/>
    <mergeCell ref="K30:L30"/>
    <mergeCell ref="K68:L68"/>
    <mergeCell ref="A133:A134"/>
    <mergeCell ref="S246:S247"/>
    <mergeCell ref="S133:S134"/>
    <mergeCell ref="S303:S304"/>
    <mergeCell ref="Q133:Q134"/>
    <mergeCell ref="Q189:Q191"/>
    <mergeCell ref="Q303:Q304"/>
    <mergeCell ref="Q246:Q247"/>
    <mergeCell ref="R133:R134"/>
    <mergeCell ref="R246:R247"/>
    <mergeCell ref="R303:R304"/>
    <mergeCell ref="R189:R191"/>
    <mergeCell ref="A189:A191"/>
    <mergeCell ref="A76:A77"/>
    <mergeCell ref="H192:I192"/>
    <mergeCell ref="B189:B191"/>
    <mergeCell ref="C189:C191"/>
    <mergeCell ref="D189:D191"/>
    <mergeCell ref="B133:B134"/>
    <mergeCell ref="C133:C134"/>
    <mergeCell ref="D133:D134"/>
    <mergeCell ref="E133:O134"/>
    <mergeCell ref="E96:N96"/>
    <mergeCell ref="E95:N95"/>
    <mergeCell ref="E94:N94"/>
    <mergeCell ref="E93:N93"/>
    <mergeCell ref="E92:N92"/>
    <mergeCell ref="E91:N91"/>
    <mergeCell ref="E148:O148"/>
    <mergeCell ref="E128:N128"/>
    <mergeCell ref="E87:N87"/>
    <mergeCell ref="B76:B77"/>
    <mergeCell ref="C76:C77"/>
    <mergeCell ref="D76:D77"/>
    <mergeCell ref="J189:J191"/>
    <mergeCell ref="E102:N102"/>
    <mergeCell ref="B246:B247"/>
    <mergeCell ref="E127:N127"/>
    <mergeCell ref="E189:G191"/>
    <mergeCell ref="P133:P134"/>
    <mergeCell ref="E144:O144"/>
    <mergeCell ref="E213:G213"/>
    <mergeCell ref="H213:I213"/>
    <mergeCell ref="E214:G214"/>
    <mergeCell ref="H214:I214"/>
    <mergeCell ref="E215:G215"/>
    <mergeCell ref="E196:G196"/>
    <mergeCell ref="E208:G208"/>
    <mergeCell ref="H208:I208"/>
    <mergeCell ref="E209:G209"/>
    <mergeCell ref="H209:I209"/>
    <mergeCell ref="E210:G210"/>
    <mergeCell ref="P189:P191"/>
    <mergeCell ref="E152:O152"/>
    <mergeCell ref="E153:O153"/>
    <mergeCell ref="E154:O154"/>
    <mergeCell ref="E155:O155"/>
    <mergeCell ref="E156:O156"/>
    <mergeCell ref="E157:O157"/>
    <mergeCell ref="E158:O158"/>
    <mergeCell ref="P303:P304"/>
    <mergeCell ref="E140:O140"/>
    <mergeCell ref="E141:O141"/>
    <mergeCell ref="E147:O147"/>
    <mergeCell ref="E192:G192"/>
    <mergeCell ref="E138:O138"/>
    <mergeCell ref="H189:I191"/>
    <mergeCell ref="P76:P77"/>
    <mergeCell ref="E28:F28"/>
    <mergeCell ref="E29:F29"/>
    <mergeCell ref="K67:L67"/>
    <mergeCell ref="K35:L35"/>
    <mergeCell ref="K36:L36"/>
    <mergeCell ref="E35:F35"/>
    <mergeCell ref="E36:F36"/>
    <mergeCell ref="E37:F37"/>
    <mergeCell ref="K37:L37"/>
    <mergeCell ref="E114:N114"/>
    <mergeCell ref="E121:N121"/>
    <mergeCell ref="E122:N122"/>
    <mergeCell ref="E123:N123"/>
    <mergeCell ref="H205:I205"/>
    <mergeCell ref="K41:L41"/>
    <mergeCell ref="E42:F42"/>
    <mergeCell ref="B15:B17"/>
    <mergeCell ref="K34:L34"/>
    <mergeCell ref="K27:L27"/>
    <mergeCell ref="K18:L18"/>
    <mergeCell ref="K19:L19"/>
    <mergeCell ref="K20:L20"/>
    <mergeCell ref="K21:L21"/>
    <mergeCell ref="K22:L22"/>
    <mergeCell ref="K15:L17"/>
    <mergeCell ref="E15:F17"/>
    <mergeCell ref="J15:J17"/>
    <mergeCell ref="K33:L33"/>
    <mergeCell ref="K28:L28"/>
    <mergeCell ref="K29:L29"/>
    <mergeCell ref="E33:F33"/>
    <mergeCell ref="G15:G17"/>
    <mergeCell ref="K32:L32"/>
    <mergeCell ref="E31:F31"/>
    <mergeCell ref="E34:F34"/>
    <mergeCell ref="E30:F30"/>
    <mergeCell ref="H15:H17"/>
    <mergeCell ref="I15:I17"/>
    <mergeCell ref="A1:F1"/>
    <mergeCell ref="A7:N7"/>
    <mergeCell ref="E8:J8"/>
    <mergeCell ref="E32:F32"/>
    <mergeCell ref="E23:F23"/>
    <mergeCell ref="E24:F24"/>
    <mergeCell ref="E25:F25"/>
    <mergeCell ref="E26:F26"/>
    <mergeCell ref="E27:F27"/>
    <mergeCell ref="E18:F18"/>
    <mergeCell ref="E19:F19"/>
    <mergeCell ref="E20:F20"/>
    <mergeCell ref="E21:F21"/>
    <mergeCell ref="E22:F22"/>
    <mergeCell ref="A15:A17"/>
    <mergeCell ref="C15:C17"/>
    <mergeCell ref="D15:D17"/>
    <mergeCell ref="G1:N1"/>
    <mergeCell ref="C3:E3"/>
    <mergeCell ref="C4:N4"/>
    <mergeCell ref="K23:L23"/>
    <mergeCell ref="K24:L24"/>
    <mergeCell ref="K25:L25"/>
    <mergeCell ref="K26:L26"/>
    <mergeCell ref="A359:A360"/>
    <mergeCell ref="B359:B360"/>
    <mergeCell ref="E248:O248"/>
    <mergeCell ref="E249:O249"/>
    <mergeCell ref="E250:O250"/>
    <mergeCell ref="E251:O251"/>
    <mergeCell ref="E252:O252"/>
    <mergeCell ref="E253:O253"/>
    <mergeCell ref="E254:O254"/>
    <mergeCell ref="E255:O255"/>
    <mergeCell ref="E256:O256"/>
    <mergeCell ref="E257:O257"/>
    <mergeCell ref="E258:O258"/>
    <mergeCell ref="E259:O259"/>
    <mergeCell ref="E260:O260"/>
    <mergeCell ref="C303:C304"/>
    <mergeCell ref="D303:D304"/>
    <mergeCell ref="C355:O355"/>
    <mergeCell ref="E303:O304"/>
    <mergeCell ref="A303:A304"/>
    <mergeCell ref="B303:B304"/>
    <mergeCell ref="E297:O297"/>
    <mergeCell ref="E268:O268"/>
    <mergeCell ref="E269:O269"/>
    <mergeCell ref="T15:T17"/>
    <mergeCell ref="H210:I210"/>
    <mergeCell ref="E211:G211"/>
    <mergeCell ref="H211:I211"/>
    <mergeCell ref="E212:G212"/>
    <mergeCell ref="H212:I212"/>
    <mergeCell ref="E38:F38"/>
    <mergeCell ref="K38:L38"/>
    <mergeCell ref="E39:F39"/>
    <mergeCell ref="K39:L39"/>
    <mergeCell ref="E97:N97"/>
    <mergeCell ref="M15:M17"/>
    <mergeCell ref="N15:N17"/>
    <mergeCell ref="E40:F40"/>
    <mergeCell ref="K40:L40"/>
    <mergeCell ref="E41:F41"/>
    <mergeCell ref="P15:P17"/>
    <mergeCell ref="O15:O17"/>
    <mergeCell ref="S189:S191"/>
    <mergeCell ref="E101:N101"/>
    <mergeCell ref="E110:N110"/>
    <mergeCell ref="E111:N111"/>
    <mergeCell ref="E112:N112"/>
    <mergeCell ref="E113:N113"/>
    <mergeCell ref="S9:S10"/>
    <mergeCell ref="T303:T304"/>
    <mergeCell ref="T76:T77"/>
    <mergeCell ref="T133:T134"/>
    <mergeCell ref="T189:T191"/>
    <mergeCell ref="T246:T247"/>
    <mergeCell ref="E199:G199"/>
    <mergeCell ref="E201:G201"/>
    <mergeCell ref="E203:G203"/>
    <mergeCell ref="E204:G204"/>
    <mergeCell ref="E205:G205"/>
    <mergeCell ref="E241:G241"/>
    <mergeCell ref="E242:G242"/>
    <mergeCell ref="H241:I241"/>
    <mergeCell ref="H242:I242"/>
    <mergeCell ref="S76:S77"/>
    <mergeCell ref="O76:O77"/>
    <mergeCell ref="S15:S17"/>
    <mergeCell ref="E115:N115"/>
    <mergeCell ref="E116:N116"/>
    <mergeCell ref="E117:N117"/>
    <mergeCell ref="E118:N118"/>
    <mergeCell ref="E119:N119"/>
    <mergeCell ref="E120:N120"/>
    <mergeCell ref="C246:C247"/>
    <mergeCell ref="D246:D247"/>
    <mergeCell ref="E194:G194"/>
    <mergeCell ref="E195:G195"/>
    <mergeCell ref="A246:A247"/>
    <mergeCell ref="H195:I195"/>
    <mergeCell ref="H196:I196"/>
    <mergeCell ref="H197:I197"/>
    <mergeCell ref="H198:I198"/>
    <mergeCell ref="H199:I199"/>
    <mergeCell ref="H200:I200"/>
    <mergeCell ref="H201:I201"/>
    <mergeCell ref="H202:I202"/>
    <mergeCell ref="E197:G197"/>
    <mergeCell ref="E246:O247"/>
    <mergeCell ref="H215:I215"/>
    <mergeCell ref="E216:G216"/>
    <mergeCell ref="H216:I216"/>
    <mergeCell ref="E217:G217"/>
    <mergeCell ref="H217:I217"/>
    <mergeCell ref="E218:G218"/>
    <mergeCell ref="H218:I218"/>
    <mergeCell ref="E219:G219"/>
    <mergeCell ref="H219:I219"/>
    <mergeCell ref="C478:P478"/>
    <mergeCell ref="C477:P477"/>
    <mergeCell ref="C476:P476"/>
    <mergeCell ref="C475:P475"/>
    <mergeCell ref="C474:P474"/>
    <mergeCell ref="C473:P473"/>
    <mergeCell ref="R478:T478"/>
    <mergeCell ref="R477:T477"/>
    <mergeCell ref="R476:T476"/>
    <mergeCell ref="R475:T475"/>
    <mergeCell ref="R474:T474"/>
    <mergeCell ref="R473:T473"/>
    <mergeCell ref="K42:L42"/>
    <mergeCell ref="E43:F43"/>
    <mergeCell ref="K43:L43"/>
    <mergeCell ref="E44:F44"/>
    <mergeCell ref="K44:L44"/>
    <mergeCell ref="E45:F45"/>
    <mergeCell ref="K45:L45"/>
    <mergeCell ref="E46:F46"/>
    <mergeCell ref="K46:L46"/>
    <mergeCell ref="E47:F47"/>
    <mergeCell ref="K47:L47"/>
    <mergeCell ref="E48:F48"/>
    <mergeCell ref="K48:L48"/>
    <mergeCell ref="E49:F49"/>
    <mergeCell ref="K49:L49"/>
    <mergeCell ref="E50:F50"/>
    <mergeCell ref="K50:L50"/>
    <mergeCell ref="E51:F51"/>
    <mergeCell ref="K51:L51"/>
    <mergeCell ref="E52:F52"/>
    <mergeCell ref="K52:L52"/>
    <mergeCell ref="E53:F53"/>
    <mergeCell ref="K53:L53"/>
    <mergeCell ref="E54:F54"/>
    <mergeCell ref="K54:L54"/>
    <mergeCell ref="E55:F55"/>
    <mergeCell ref="K55:L55"/>
    <mergeCell ref="E56:F56"/>
    <mergeCell ref="K56:L56"/>
    <mergeCell ref="E57:F57"/>
    <mergeCell ref="K57:L57"/>
    <mergeCell ref="E58:F58"/>
    <mergeCell ref="K58:L58"/>
    <mergeCell ref="E59:F59"/>
    <mergeCell ref="K59:L59"/>
    <mergeCell ref="E60:F60"/>
    <mergeCell ref="K60:L60"/>
    <mergeCell ref="E61:F61"/>
    <mergeCell ref="K61:L61"/>
    <mergeCell ref="E89:N89"/>
    <mergeCell ref="E88:N88"/>
    <mergeCell ref="E86:N86"/>
    <mergeCell ref="E62:F62"/>
    <mergeCell ref="K62:L62"/>
    <mergeCell ref="E63:F63"/>
    <mergeCell ref="K63:L63"/>
    <mergeCell ref="E64:F64"/>
    <mergeCell ref="K64:L64"/>
    <mergeCell ref="E65:F65"/>
    <mergeCell ref="K65:L65"/>
    <mergeCell ref="E66:F66"/>
    <mergeCell ref="K66:L66"/>
    <mergeCell ref="E67:F67"/>
    <mergeCell ref="E76:N77"/>
    <mergeCell ref="E80:N80"/>
    <mergeCell ref="E79:N79"/>
    <mergeCell ref="E78:N78"/>
    <mergeCell ref="E83:N83"/>
    <mergeCell ref="E82:N82"/>
    <mergeCell ref="E81:N81"/>
    <mergeCell ref="E90:N90"/>
    <mergeCell ref="E151:O151"/>
    <mergeCell ref="E135:O135"/>
    <mergeCell ref="E136:O136"/>
    <mergeCell ref="E137:O137"/>
    <mergeCell ref="E145:O145"/>
    <mergeCell ref="E146:O146"/>
    <mergeCell ref="E139:O139"/>
    <mergeCell ref="E159:O159"/>
    <mergeCell ref="E98:N98"/>
    <mergeCell ref="E99:N99"/>
    <mergeCell ref="E100:N100"/>
    <mergeCell ref="E124:N124"/>
    <mergeCell ref="E125:N125"/>
    <mergeCell ref="E126:N126"/>
    <mergeCell ref="E149:O149"/>
    <mergeCell ref="E150:O150"/>
    <mergeCell ref="E103:N103"/>
    <mergeCell ref="E104:N104"/>
    <mergeCell ref="E105:N105"/>
    <mergeCell ref="E106:N106"/>
    <mergeCell ref="E107:N107"/>
    <mergeCell ref="E108:N108"/>
    <mergeCell ref="E109:N109"/>
    <mergeCell ref="E160:O160"/>
    <mergeCell ref="E161:O161"/>
    <mergeCell ref="E162:O162"/>
    <mergeCell ref="E163:O163"/>
    <mergeCell ref="E164:O164"/>
    <mergeCell ref="E165:O165"/>
    <mergeCell ref="E166:O166"/>
    <mergeCell ref="E167:O167"/>
    <mergeCell ref="E168:O168"/>
    <mergeCell ref="E169:O169"/>
    <mergeCell ref="E170:O170"/>
    <mergeCell ref="E171:O171"/>
    <mergeCell ref="E172:O172"/>
    <mergeCell ref="E173:O173"/>
    <mergeCell ref="E174:O174"/>
    <mergeCell ref="E175:O175"/>
    <mergeCell ref="E176:O176"/>
    <mergeCell ref="E177:O177"/>
    <mergeCell ref="E178:O178"/>
    <mergeCell ref="E179:O179"/>
    <mergeCell ref="E180:O180"/>
    <mergeCell ref="E181:O181"/>
    <mergeCell ref="E182:O182"/>
    <mergeCell ref="E183:O183"/>
    <mergeCell ref="E206:G206"/>
    <mergeCell ref="H206:I206"/>
    <mergeCell ref="E207:G207"/>
    <mergeCell ref="H207:I207"/>
    <mergeCell ref="E193:G193"/>
    <mergeCell ref="E184:O184"/>
    <mergeCell ref="E198:G198"/>
    <mergeCell ref="E200:G200"/>
    <mergeCell ref="E202:G202"/>
    <mergeCell ref="L189:L191"/>
    <mergeCell ref="M189:M191"/>
    <mergeCell ref="N189:N191"/>
    <mergeCell ref="E220:G220"/>
    <mergeCell ref="H220:I220"/>
    <mergeCell ref="E221:G221"/>
    <mergeCell ref="H221:I221"/>
    <mergeCell ref="E222:G222"/>
    <mergeCell ref="H222:I222"/>
    <mergeCell ref="E223:G223"/>
    <mergeCell ref="H223:I223"/>
    <mergeCell ref="E224:G224"/>
    <mergeCell ref="H224:I224"/>
    <mergeCell ref="E225:G225"/>
    <mergeCell ref="H225:I225"/>
    <mergeCell ref="E226:G226"/>
    <mergeCell ref="H226:I226"/>
    <mergeCell ref="E227:G227"/>
    <mergeCell ref="H227:I227"/>
    <mergeCell ref="E228:G228"/>
    <mergeCell ref="H228:I228"/>
    <mergeCell ref="E229:G229"/>
    <mergeCell ref="H229:I229"/>
    <mergeCell ref="E230:G230"/>
    <mergeCell ref="H230:I230"/>
    <mergeCell ref="E231:G231"/>
    <mergeCell ref="H231:I231"/>
    <mergeCell ref="E232:G232"/>
    <mergeCell ref="H232:I232"/>
    <mergeCell ref="E233:G233"/>
    <mergeCell ref="H233:I233"/>
    <mergeCell ref="E234:G234"/>
    <mergeCell ref="H234:I234"/>
    <mergeCell ref="E235:G235"/>
    <mergeCell ref="H235:I235"/>
    <mergeCell ref="E236:G236"/>
    <mergeCell ref="H236:I236"/>
    <mergeCell ref="E237:G237"/>
    <mergeCell ref="H237:I237"/>
    <mergeCell ref="E238:G238"/>
    <mergeCell ref="H238:I238"/>
    <mergeCell ref="E239:G239"/>
    <mergeCell ref="H239:I239"/>
    <mergeCell ref="E240:G240"/>
    <mergeCell ref="H240:I240"/>
    <mergeCell ref="E262:O262"/>
    <mergeCell ref="E263:O263"/>
    <mergeCell ref="E264:O264"/>
    <mergeCell ref="E261:O261"/>
    <mergeCell ref="E265:O265"/>
    <mergeCell ref="E266:O266"/>
    <mergeCell ref="E267:O267"/>
    <mergeCell ref="E270:O270"/>
    <mergeCell ref="E271:O271"/>
    <mergeCell ref="E272:O272"/>
    <mergeCell ref="E273:O273"/>
    <mergeCell ref="E274:O274"/>
    <mergeCell ref="E275:O275"/>
    <mergeCell ref="E276:O276"/>
    <mergeCell ref="E277:O277"/>
    <mergeCell ref="E278:O278"/>
    <mergeCell ref="E279:O279"/>
    <mergeCell ref="E280:O280"/>
    <mergeCell ref="E281:O281"/>
    <mergeCell ref="E282:O282"/>
    <mergeCell ref="E283:O283"/>
    <mergeCell ref="E284:O284"/>
    <mergeCell ref="E285:O285"/>
    <mergeCell ref="E286:O286"/>
    <mergeCell ref="E287:O287"/>
    <mergeCell ref="C298:O298"/>
    <mergeCell ref="E314:O314"/>
    <mergeCell ref="E315:O315"/>
    <mergeCell ref="E316:O316"/>
    <mergeCell ref="E317:O317"/>
    <mergeCell ref="E288:O288"/>
    <mergeCell ref="E289:O289"/>
    <mergeCell ref="E290:O290"/>
    <mergeCell ref="E291:O291"/>
    <mergeCell ref="E292:O292"/>
    <mergeCell ref="E293:O293"/>
    <mergeCell ref="E294:O294"/>
    <mergeCell ref="E295:O295"/>
    <mergeCell ref="E296:O296"/>
    <mergeCell ref="E323:O323"/>
    <mergeCell ref="E324:O324"/>
    <mergeCell ref="E325:O325"/>
    <mergeCell ref="E326:O326"/>
    <mergeCell ref="E305:O305"/>
    <mergeCell ref="E306:O306"/>
    <mergeCell ref="E307:O307"/>
    <mergeCell ref="E308:O308"/>
    <mergeCell ref="E310:O310"/>
    <mergeCell ref="E309:O309"/>
    <mergeCell ref="E311:O311"/>
    <mergeCell ref="E312:O312"/>
    <mergeCell ref="E313:O313"/>
    <mergeCell ref="E318:O318"/>
    <mergeCell ref="E319:O319"/>
    <mergeCell ref="E320:O320"/>
    <mergeCell ref="E321:O321"/>
    <mergeCell ref="E322:O322"/>
    <mergeCell ref="E327:O327"/>
    <mergeCell ref="E328:O328"/>
    <mergeCell ref="E329:O329"/>
    <mergeCell ref="E330:O330"/>
    <mergeCell ref="E353:O353"/>
    <mergeCell ref="E331:O331"/>
    <mergeCell ref="E332:O332"/>
    <mergeCell ref="E333:O333"/>
    <mergeCell ref="E334:O334"/>
    <mergeCell ref="E335:O335"/>
    <mergeCell ref="E336:O336"/>
    <mergeCell ref="E337:O337"/>
    <mergeCell ref="E338:O338"/>
    <mergeCell ref="E339:O339"/>
    <mergeCell ref="E340:O340"/>
    <mergeCell ref="E341:O341"/>
    <mergeCell ref="E342:O342"/>
    <mergeCell ref="E343:O343"/>
    <mergeCell ref="E344:O344"/>
    <mergeCell ref="E345:O345"/>
    <mergeCell ref="E346:O346"/>
    <mergeCell ref="E347:O347"/>
    <mergeCell ref="E348:O348"/>
    <mergeCell ref="E349:O349"/>
    <mergeCell ref="E350:O350"/>
    <mergeCell ref="E351:O351"/>
    <mergeCell ref="E352:O352"/>
    <mergeCell ref="C371:D371"/>
    <mergeCell ref="C372:D372"/>
    <mergeCell ref="C374:D374"/>
    <mergeCell ref="C375:D375"/>
    <mergeCell ref="C376:D376"/>
    <mergeCell ref="C377:D377"/>
    <mergeCell ref="E354:O354"/>
    <mergeCell ref="C365:D365"/>
    <mergeCell ref="C363:D363"/>
    <mergeCell ref="C373:D373"/>
    <mergeCell ref="C402:D402"/>
    <mergeCell ref="C403:D403"/>
    <mergeCell ref="C404:D404"/>
    <mergeCell ref="C405:D405"/>
    <mergeCell ref="C406:D406"/>
    <mergeCell ref="C407:D407"/>
    <mergeCell ref="C408:D408"/>
    <mergeCell ref="C390:D390"/>
    <mergeCell ref="C392:D392"/>
    <mergeCell ref="C393:D393"/>
    <mergeCell ref="C394:D394"/>
    <mergeCell ref="C395:D395"/>
    <mergeCell ref="C396:D396"/>
    <mergeCell ref="C397:D397"/>
    <mergeCell ref="C398:D398"/>
    <mergeCell ref="C399:D399"/>
  </mergeCells>
  <conditionalFormatting sqref="Q18:Q67">
    <cfRule type="expression" dxfId="6" priority="14">
      <formula>NOT($Q$7="Art. 25 AGVV")</formula>
    </cfRule>
  </conditionalFormatting>
  <conditionalFormatting sqref="Q78:Q127">
    <cfRule type="expression" dxfId="5" priority="5">
      <formula>NOT($Q$7="Art. 25 AGVV")</formula>
    </cfRule>
  </conditionalFormatting>
  <conditionalFormatting sqref="Q135:Q184">
    <cfRule type="expression" dxfId="4" priority="4">
      <formula>NOT($Q$7="Art. 25 AGVV")</formula>
    </cfRule>
  </conditionalFormatting>
  <conditionalFormatting sqref="Q192:Q241">
    <cfRule type="expression" dxfId="3" priority="3">
      <formula>NOT($Q$7="Art. 25 AGVV")</formula>
    </cfRule>
  </conditionalFormatting>
  <conditionalFormatting sqref="Q248:Q297">
    <cfRule type="expression" dxfId="2" priority="2">
      <formula>NOT($Q$7="Art. 25 AGVV")</formula>
    </cfRule>
  </conditionalFormatting>
  <conditionalFormatting sqref="Q305:Q354">
    <cfRule type="expression" dxfId="1" priority="1">
      <formula>NOT($Q$7="Art. 25 AGVV")</formula>
    </cfRule>
  </conditionalFormatting>
  <conditionalFormatting sqref="S401">
    <cfRule type="expression" dxfId="0" priority="8">
      <formula>NOT($Q$7="Art. 25 AGVV")</formula>
    </cfRule>
  </conditionalFormatting>
  <dataValidations count="1">
    <dataValidation type="list" allowBlank="1" showInputMessage="1" showErrorMessage="1" sqref="B129" xr:uid="{5B900123-27C6-4FA7-B6FB-58F6767C12A3}">
      <formula1>#REF!</formula1>
    </dataValidation>
  </dataValidations>
  <hyperlinks>
    <hyperlink ref="E8" r:id="rId1" xr:uid="{00000000-0004-0000-0000-000000000000}"/>
  </hyperlinks>
  <pageMargins left="0.47244094488188981" right="0.55118110236220474" top="0.31496062992125984" bottom="0.35433070866141736" header="0.31496062992125984" footer="0.31496062992125984"/>
  <pageSetup paperSize="9" scale="45" orientation="landscape" r:id="rId2"/>
  <headerFooter>
    <oddFooter>&amp;LBegroting subsidies ZonMw
Overige instelingen&amp;C&amp;P van &amp;N&amp;R&amp;D</oddFooter>
  </headerFooter>
  <rowBreaks count="4" manualBreakCount="4">
    <brk id="70" max="16383" man="1"/>
    <brk id="186" max="16383" man="1"/>
    <brk id="299" max="16383" man="1"/>
    <brk id="412" max="16383" man="1"/>
  </rowBreaks>
  <drawing r:id="rId3"/>
  <extLst>
    <ext xmlns:x14="http://schemas.microsoft.com/office/spreadsheetml/2009/9/main" uri="{CCE6A557-97BC-4b89-ADB6-D9C93CAAB3DF}">
      <x14:dataValidations xmlns:xm="http://schemas.microsoft.com/office/excel/2006/main" count="4">
        <x14:dataValidation type="list" allowBlank="1" showInputMessage="1" showErrorMessage="1" xr:uid="{D498E3D6-3641-4837-8893-9EC86D296568}">
          <x14:formula1>
            <xm:f>Deelnemersoverzicht!$B$7:$B$56</xm:f>
          </x14:formula1>
          <xm:sqref>B18:B67 B78:B127 B135:B184 B192:B241 B248:B297 B305:B354 B361:B410</xm:sqref>
        </x14:dataValidation>
        <x14:dataValidation type="list" allowBlank="1" showInputMessage="1" showErrorMessage="1" xr:uid="{D530C798-DF37-405A-92E9-363225EC20E9}">
          <x14:formula1>
            <xm:f>Data!$A$2:$A$3</xm:f>
          </x14:formula1>
          <xm:sqref>S398:S410</xm:sqref>
        </x14:dataValidation>
        <x14:dataValidation type="list" allowBlank="1" showInputMessage="1" showErrorMessage="1" xr:uid="{65EA5485-66B6-4A92-BD48-E9AC264E3B59}">
          <x14:formula1>
            <xm:f>Data!$A$17:$A$18</xm:f>
          </x14:formula1>
          <xm:sqref>Q9:R10</xm:sqref>
        </x14:dataValidation>
        <x14:dataValidation type="list" allowBlank="1" showInputMessage="1" showErrorMessage="1" xr:uid="{18908074-9A5A-49D6-BFCB-823C2921BE82}">
          <x14:formula1>
            <xm:f>Data!$A$2:$A$4</xm:f>
          </x14:formula1>
          <xm:sqref>Q18:Q67 Q78:Q127 Q135:Q184 Q192:Q241 Q248:Q297 Q305:Q354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8A198-7D92-4E3C-B28D-6538FD765CD8}">
  <dimension ref="A1:AD209"/>
  <sheetViews>
    <sheetView zoomScale="70" zoomScaleNormal="70" workbookViewId="0">
      <selection activeCell="Q9" sqref="Q9:R10"/>
    </sheetView>
  </sheetViews>
  <sheetFormatPr defaultColWidth="9.08984375" defaultRowHeight="14.5" x14ac:dyDescent="0.35"/>
  <cols>
    <col min="1" max="1" width="4.453125" style="212" customWidth="1"/>
    <col min="2" max="2" width="24" style="212" customWidth="1"/>
    <col min="3" max="3" width="18.453125" style="212" customWidth="1"/>
    <col min="4" max="4" width="14" style="212" customWidth="1"/>
    <col min="5" max="5" width="15.36328125" style="212" customWidth="1"/>
    <col min="6" max="6" width="13" style="212" customWidth="1"/>
    <col min="7" max="7" width="15.453125" style="212" customWidth="1"/>
    <col min="8" max="8" width="18.453125" style="212" customWidth="1"/>
    <col min="9" max="9" width="11.54296875" style="212" customWidth="1"/>
    <col min="10" max="10" width="14.36328125" style="212" customWidth="1"/>
    <col min="11" max="11" width="14.54296875" style="212" customWidth="1"/>
    <col min="12" max="12" width="13.6328125" style="212" customWidth="1"/>
    <col min="13" max="13" width="15.6328125" style="212" customWidth="1"/>
    <col min="14" max="14" width="18" style="212" customWidth="1"/>
    <col min="15" max="15" width="14.54296875" style="212" customWidth="1"/>
    <col min="16" max="16" width="25.90625" style="212" customWidth="1"/>
    <col min="17" max="17" width="26.08984375" style="253" customWidth="1"/>
    <col min="18" max="18" width="26.54296875" style="212" customWidth="1"/>
    <col min="19" max="19" width="22.90625" style="212" bestFit="1" customWidth="1"/>
    <col min="20" max="20" width="26.453125" style="212" customWidth="1"/>
    <col min="21" max="21" width="21.453125" style="212" hidden="1" customWidth="1"/>
    <col min="22" max="22" width="11.453125" style="212" hidden="1" customWidth="1"/>
    <col min="23" max="23" width="9.6328125" style="212" hidden="1" customWidth="1"/>
    <col min="24" max="16384" width="9.08984375" style="212"/>
  </cols>
  <sheetData>
    <row r="1" spans="1:26" ht="23.25" customHeight="1" x14ac:dyDescent="0.35">
      <c r="A1" s="535" t="s">
        <v>36</v>
      </c>
      <c r="B1" s="535"/>
      <c r="C1" s="535"/>
      <c r="D1" s="535"/>
      <c r="E1" s="535"/>
      <c r="F1" s="535"/>
      <c r="G1" s="535" t="s">
        <v>37</v>
      </c>
      <c r="H1" s="535"/>
      <c r="I1" s="535"/>
      <c r="J1" s="535"/>
      <c r="K1" s="535"/>
      <c r="L1" s="535"/>
      <c r="M1" s="535"/>
      <c r="N1" s="535"/>
      <c r="O1" s="209"/>
      <c r="P1" s="209"/>
      <c r="Q1" s="209"/>
      <c r="R1" s="209"/>
      <c r="S1" s="210"/>
      <c r="T1" s="210"/>
      <c r="U1" s="210"/>
      <c r="V1" s="210"/>
      <c r="W1" s="210"/>
      <c r="X1" s="211"/>
      <c r="Y1" s="211"/>
      <c r="Z1" s="211"/>
    </row>
    <row r="2" spans="1:26" ht="6" customHeight="1" x14ac:dyDescent="0.35">
      <c r="A2" s="213"/>
      <c r="B2" s="213"/>
      <c r="C2" s="213"/>
      <c r="D2" s="213"/>
      <c r="E2" s="213"/>
      <c r="F2" s="213"/>
      <c r="G2" s="213"/>
      <c r="H2" s="213"/>
      <c r="I2" s="213"/>
      <c r="J2" s="213"/>
      <c r="K2" s="210"/>
      <c r="L2" s="210"/>
      <c r="M2" s="210"/>
      <c r="N2" s="210"/>
      <c r="O2" s="210"/>
      <c r="P2" s="210"/>
      <c r="Q2" s="210"/>
      <c r="R2" s="210"/>
      <c r="S2" s="210"/>
      <c r="T2" s="210"/>
      <c r="U2" s="210"/>
      <c r="V2" s="210"/>
      <c r="W2" s="210"/>
      <c r="X2" s="211"/>
      <c r="Y2" s="211"/>
      <c r="Z2" s="211"/>
    </row>
    <row r="3" spans="1:26" ht="13.5" customHeight="1" x14ac:dyDescent="0.35">
      <c r="A3" s="213" t="s">
        <v>0</v>
      </c>
      <c r="B3" s="210"/>
      <c r="C3" s="469"/>
      <c r="D3" s="545"/>
      <c r="E3" s="470"/>
      <c r="F3" s="213"/>
      <c r="G3" s="213"/>
      <c r="H3" s="213"/>
      <c r="I3" s="213"/>
      <c r="J3" s="213"/>
      <c r="K3" s="210"/>
      <c r="L3" s="210"/>
      <c r="M3" s="210"/>
      <c r="N3" s="210"/>
      <c r="O3" s="210"/>
      <c r="P3" s="210"/>
      <c r="Q3" s="210"/>
      <c r="R3" s="210"/>
      <c r="S3" s="210"/>
      <c r="T3" s="210"/>
      <c r="U3" s="210"/>
      <c r="V3" s="210"/>
      <c r="W3" s="210"/>
      <c r="X3" s="211"/>
      <c r="Y3" s="211"/>
      <c r="Z3" s="211"/>
    </row>
    <row r="4" spans="1:26" ht="14.25" customHeight="1" x14ac:dyDescent="0.35">
      <c r="A4" s="214" t="s">
        <v>1</v>
      </c>
      <c r="B4" s="210"/>
      <c r="C4" s="546"/>
      <c r="D4" s="547"/>
      <c r="E4" s="547"/>
      <c r="F4" s="547"/>
      <c r="G4" s="547"/>
      <c r="H4" s="547"/>
      <c r="I4" s="547"/>
      <c r="J4" s="547"/>
      <c r="K4" s="547"/>
      <c r="L4" s="547"/>
      <c r="M4" s="547"/>
      <c r="N4" s="548"/>
      <c r="O4" s="209"/>
      <c r="P4" s="209"/>
      <c r="Q4" s="209"/>
      <c r="R4" s="209"/>
      <c r="S4" s="210"/>
      <c r="T4" s="210"/>
      <c r="U4" s="210"/>
      <c r="V4" s="210"/>
      <c r="W4" s="210"/>
      <c r="X4" s="211"/>
      <c r="Y4" s="211"/>
      <c r="Z4" s="211"/>
    </row>
    <row r="5" spans="1:26" ht="14.25" customHeight="1" x14ac:dyDescent="0.35">
      <c r="A5" s="214" t="s">
        <v>2</v>
      </c>
      <c r="B5" s="210"/>
      <c r="C5" s="15"/>
      <c r="D5" s="215"/>
      <c r="E5" s="215"/>
      <c r="F5" s="213"/>
      <c r="G5" s="213"/>
      <c r="H5" s="213"/>
      <c r="I5" s="213"/>
      <c r="J5" s="213"/>
      <c r="K5" s="210"/>
      <c r="L5" s="210"/>
      <c r="M5" s="210"/>
      <c r="N5" s="210"/>
      <c r="O5" s="210"/>
      <c r="P5" s="210"/>
      <c r="Q5" s="210"/>
      <c r="R5" s="210"/>
      <c r="S5" s="210"/>
      <c r="T5" s="210"/>
      <c r="U5" s="210"/>
      <c r="V5" s="210"/>
      <c r="W5" s="210"/>
      <c r="X5" s="211"/>
      <c r="Y5" s="211"/>
      <c r="Z5" s="211"/>
    </row>
    <row r="6" spans="1:26" ht="12.75" customHeight="1" thickBot="1" x14ac:dyDescent="0.4">
      <c r="A6" s="214"/>
      <c r="B6" s="213"/>
      <c r="C6" s="213"/>
      <c r="D6" s="213"/>
      <c r="E6" s="213"/>
      <c r="F6" s="213"/>
      <c r="G6" s="213"/>
      <c r="H6" s="213"/>
      <c r="I6" s="213"/>
      <c r="J6" s="213"/>
      <c r="K6" s="210"/>
      <c r="L6" s="210"/>
      <c r="M6" s="210"/>
      <c r="N6" s="210"/>
      <c r="O6" s="210"/>
      <c r="P6" s="210"/>
      <c r="Q6" s="210"/>
      <c r="R6" s="210"/>
      <c r="S6" s="210"/>
      <c r="T6" s="210"/>
      <c r="U6" s="210"/>
      <c r="V6" s="210"/>
      <c r="W6" s="210"/>
      <c r="X6" s="211"/>
      <c r="Y6" s="211"/>
      <c r="Z6" s="211"/>
    </row>
    <row r="7" spans="1:26" ht="13.5" customHeight="1" x14ac:dyDescent="0.35">
      <c r="A7" s="536" t="s">
        <v>60</v>
      </c>
      <c r="B7" s="536"/>
      <c r="C7" s="536"/>
      <c r="D7" s="536"/>
      <c r="E7" s="536"/>
      <c r="F7" s="536"/>
      <c r="G7" s="536"/>
      <c r="H7" s="536"/>
      <c r="I7" s="536"/>
      <c r="J7" s="536"/>
      <c r="K7" s="536"/>
      <c r="L7" s="536"/>
      <c r="M7" s="536"/>
      <c r="N7" s="536"/>
      <c r="O7" s="589" t="s">
        <v>332</v>
      </c>
      <c r="P7" s="589"/>
      <c r="Q7" s="590" t="s">
        <v>389</v>
      </c>
      <c r="R7" s="591"/>
      <c r="S7" s="217"/>
      <c r="T7" s="210"/>
      <c r="U7" s="210"/>
      <c r="V7" s="210"/>
      <c r="W7" s="210"/>
      <c r="X7" s="211"/>
      <c r="Y7" s="211"/>
      <c r="Z7" s="211"/>
    </row>
    <row r="8" spans="1:26" ht="13.5" customHeight="1" thickBot="1" x14ac:dyDescent="0.4">
      <c r="A8" s="218" t="s">
        <v>61</v>
      </c>
      <c r="B8" s="218"/>
      <c r="C8" s="218"/>
      <c r="D8" s="218"/>
      <c r="E8" s="537" t="s">
        <v>38</v>
      </c>
      <c r="F8" s="537"/>
      <c r="G8" s="537"/>
      <c r="H8" s="537"/>
      <c r="I8" s="537"/>
      <c r="J8" s="537"/>
      <c r="K8" s="220"/>
      <c r="L8" s="220"/>
      <c r="M8" s="220"/>
      <c r="N8" s="210"/>
      <c r="O8" s="589"/>
      <c r="P8" s="589"/>
      <c r="Q8" s="592"/>
      <c r="R8" s="593"/>
      <c r="S8" s="221"/>
      <c r="T8" s="210"/>
      <c r="U8" s="210"/>
      <c r="V8" s="210"/>
      <c r="W8" s="210"/>
      <c r="X8" s="211"/>
      <c r="Y8" s="211"/>
      <c r="Z8" s="211"/>
    </row>
    <row r="9" spans="1:26" ht="13.5" customHeight="1" x14ac:dyDescent="0.35">
      <c r="A9" s="218"/>
      <c r="B9" s="218"/>
      <c r="C9" s="218"/>
      <c r="D9" s="218"/>
      <c r="E9" s="219"/>
      <c r="F9" s="219"/>
      <c r="G9" s="219"/>
      <c r="H9" s="219"/>
      <c r="I9" s="219"/>
      <c r="J9" s="219"/>
      <c r="K9" s="220"/>
      <c r="L9" s="220"/>
      <c r="M9" s="220"/>
      <c r="N9" s="210"/>
      <c r="O9" s="594" t="s">
        <v>342</v>
      </c>
      <c r="P9" s="594"/>
      <c r="Q9" s="595" t="s">
        <v>386</v>
      </c>
      <c r="R9" s="596"/>
      <c r="S9" s="641">
        <v>0</v>
      </c>
      <c r="T9" s="210"/>
      <c r="U9" s="210"/>
      <c r="V9" s="210"/>
      <c r="W9" s="210"/>
      <c r="X9" s="211"/>
      <c r="Y9" s="211"/>
      <c r="Z9" s="211"/>
    </row>
    <row r="10" spans="1:26" ht="13.5" customHeight="1" thickBot="1" x14ac:dyDescent="0.4">
      <c r="A10" s="218"/>
      <c r="B10" s="218"/>
      <c r="C10" s="218"/>
      <c r="D10" s="218"/>
      <c r="E10" s="219"/>
      <c r="F10" s="219"/>
      <c r="G10" s="219"/>
      <c r="H10" s="219"/>
      <c r="I10" s="219"/>
      <c r="J10" s="219"/>
      <c r="K10" s="220"/>
      <c r="L10" s="220"/>
      <c r="M10" s="220"/>
      <c r="N10" s="210"/>
      <c r="O10" s="594"/>
      <c r="P10" s="594"/>
      <c r="Q10" s="597"/>
      <c r="R10" s="598"/>
      <c r="S10" s="506"/>
      <c r="T10" s="210"/>
      <c r="U10" s="210"/>
      <c r="V10" s="210"/>
      <c r="W10" s="210"/>
      <c r="X10" s="211"/>
      <c r="Y10" s="211"/>
      <c r="Z10" s="211"/>
    </row>
    <row r="11" spans="1:26" ht="13.5" customHeight="1" x14ac:dyDescent="0.5">
      <c r="A11" s="218"/>
      <c r="B11" s="218"/>
      <c r="C11" s="218"/>
      <c r="D11" s="218"/>
      <c r="E11" s="219"/>
      <c r="F11" s="219"/>
      <c r="G11" s="219"/>
      <c r="H11" s="219"/>
      <c r="I11" s="222"/>
      <c r="J11" s="219"/>
      <c r="K11" s="220"/>
      <c r="L11" s="220"/>
      <c r="M11" s="220"/>
      <c r="O11" s="222"/>
      <c r="P11" s="216" t="s">
        <v>8</v>
      </c>
      <c r="Q11" s="210"/>
      <c r="R11" s="210"/>
      <c r="S11" s="210"/>
      <c r="T11" s="210"/>
      <c r="U11" s="210"/>
      <c r="V11" s="210"/>
      <c r="W11" s="210"/>
      <c r="X11" s="211"/>
      <c r="Y11" s="211"/>
      <c r="Z11" s="211"/>
    </row>
    <row r="12" spans="1:26" ht="12" customHeight="1" x14ac:dyDescent="0.35">
      <c r="A12" s="210"/>
      <c r="B12" s="210"/>
      <c r="C12" s="210"/>
      <c r="D12" s="210"/>
      <c r="E12" s="210"/>
      <c r="F12" s="210"/>
      <c r="G12" s="210"/>
      <c r="H12" s="210"/>
      <c r="I12" s="210"/>
      <c r="J12" s="210"/>
      <c r="K12" s="210"/>
      <c r="L12" s="210"/>
      <c r="M12" s="210"/>
      <c r="N12" s="210"/>
      <c r="O12" s="210"/>
      <c r="P12" s="210"/>
      <c r="Q12" s="210"/>
      <c r="R12" s="210"/>
      <c r="S12" s="210"/>
      <c r="T12" s="210"/>
      <c r="U12" s="210"/>
      <c r="V12" s="210"/>
      <c r="W12" s="210"/>
      <c r="X12" s="211"/>
      <c r="Y12" s="211"/>
      <c r="Z12" s="211"/>
    </row>
    <row r="13" spans="1:26" x14ac:dyDescent="0.35">
      <c r="A13" s="223" t="s">
        <v>39</v>
      </c>
      <c r="B13" s="209"/>
      <c r="C13" s="209"/>
      <c r="D13" s="209"/>
      <c r="E13" s="209"/>
      <c r="F13" s="209"/>
      <c r="G13" s="209"/>
      <c r="H13" s="209"/>
      <c r="I13" s="209"/>
      <c r="J13" s="209"/>
      <c r="K13" s="209"/>
      <c r="L13" s="209"/>
      <c r="M13" s="209"/>
      <c r="N13" s="209"/>
      <c r="O13" s="209"/>
      <c r="P13" s="209"/>
      <c r="Q13" s="209"/>
      <c r="R13" s="209"/>
      <c r="S13" s="210"/>
      <c r="T13" s="210"/>
      <c r="U13" s="210"/>
      <c r="V13" s="210"/>
      <c r="W13" s="210"/>
      <c r="X13" s="211"/>
      <c r="Y13" s="211"/>
      <c r="Z13" s="211"/>
    </row>
    <row r="14" spans="1:26" ht="7.5" customHeight="1" thickBot="1" x14ac:dyDescent="0.4">
      <c r="A14" s="210"/>
      <c r="B14" s="210"/>
      <c r="C14" s="210"/>
      <c r="D14" s="210"/>
      <c r="E14" s="210"/>
      <c r="F14" s="210"/>
      <c r="G14" s="210"/>
      <c r="H14" s="210"/>
      <c r="I14" s="210"/>
      <c r="J14" s="210"/>
      <c r="K14" s="210"/>
      <c r="L14" s="210"/>
      <c r="M14" s="210"/>
      <c r="N14" s="210"/>
      <c r="O14" s="210"/>
      <c r="P14" s="210"/>
      <c r="Q14" s="210"/>
      <c r="R14" s="210"/>
      <c r="S14" s="210"/>
      <c r="T14" s="210"/>
      <c r="U14" s="210"/>
      <c r="V14" s="210"/>
      <c r="W14" s="210"/>
      <c r="X14" s="211"/>
      <c r="Y14" s="211"/>
      <c r="Z14" s="211"/>
    </row>
    <row r="15" spans="1:26" ht="25.5" customHeight="1" x14ac:dyDescent="0.35">
      <c r="A15" s="540" t="s">
        <v>3</v>
      </c>
      <c r="B15" s="493" t="s">
        <v>64</v>
      </c>
      <c r="C15" s="493" t="s">
        <v>69</v>
      </c>
      <c r="D15" s="495" t="s">
        <v>70</v>
      </c>
      <c r="E15" s="551" t="s">
        <v>4</v>
      </c>
      <c r="F15" s="552"/>
      <c r="G15" s="557" t="s">
        <v>5</v>
      </c>
      <c r="H15" s="519" t="s">
        <v>40</v>
      </c>
      <c r="I15" s="557" t="s">
        <v>41</v>
      </c>
      <c r="J15" s="519" t="s">
        <v>42</v>
      </c>
      <c r="K15" s="551" t="s">
        <v>6</v>
      </c>
      <c r="L15" s="552"/>
      <c r="M15" s="519" t="s">
        <v>51</v>
      </c>
      <c r="N15" s="519" t="s">
        <v>43</v>
      </c>
      <c r="O15" s="519" t="s">
        <v>44</v>
      </c>
      <c r="P15" s="525" t="s">
        <v>71</v>
      </c>
      <c r="Q15" s="525" t="s">
        <v>331</v>
      </c>
      <c r="R15" s="495" t="s">
        <v>310</v>
      </c>
      <c r="S15" s="521" t="s">
        <v>72</v>
      </c>
      <c r="T15" s="507" t="s">
        <v>67</v>
      </c>
      <c r="U15" s="210"/>
      <c r="V15" s="210"/>
      <c r="W15" s="211"/>
      <c r="X15" s="211"/>
      <c r="Y15" s="211"/>
    </row>
    <row r="16" spans="1:26" x14ac:dyDescent="0.35">
      <c r="A16" s="541"/>
      <c r="B16" s="543"/>
      <c r="C16" s="543"/>
      <c r="D16" s="524"/>
      <c r="E16" s="553"/>
      <c r="F16" s="554"/>
      <c r="G16" s="543"/>
      <c r="H16" s="524"/>
      <c r="I16" s="543"/>
      <c r="J16" s="524"/>
      <c r="K16" s="553"/>
      <c r="L16" s="554"/>
      <c r="M16" s="524"/>
      <c r="N16" s="524"/>
      <c r="O16" s="524"/>
      <c r="P16" s="526"/>
      <c r="Q16" s="603"/>
      <c r="R16" s="524"/>
      <c r="S16" s="522"/>
      <c r="T16" s="509"/>
      <c r="U16" s="210"/>
      <c r="V16" s="210"/>
      <c r="W16" s="211"/>
      <c r="X16" s="211"/>
      <c r="Y16" s="211"/>
    </row>
    <row r="17" spans="1:25" ht="19.5" customHeight="1" thickBot="1" x14ac:dyDescent="0.4">
      <c r="A17" s="542"/>
      <c r="B17" s="544"/>
      <c r="C17" s="544"/>
      <c r="D17" s="520"/>
      <c r="E17" s="555"/>
      <c r="F17" s="556"/>
      <c r="G17" s="544"/>
      <c r="H17" s="520"/>
      <c r="I17" s="544"/>
      <c r="J17" s="520"/>
      <c r="K17" s="555"/>
      <c r="L17" s="556"/>
      <c r="M17" s="520"/>
      <c r="N17" s="520"/>
      <c r="O17" s="520"/>
      <c r="P17" s="527"/>
      <c r="Q17" s="558"/>
      <c r="R17" s="520"/>
      <c r="S17" s="523"/>
      <c r="T17" s="508"/>
      <c r="U17" s="210"/>
      <c r="V17" s="210"/>
      <c r="W17" s="211"/>
      <c r="X17" s="211"/>
      <c r="Y17" s="211"/>
    </row>
    <row r="18" spans="1:25" x14ac:dyDescent="0.35">
      <c r="A18" s="224">
        <v>1</v>
      </c>
      <c r="B18" s="28"/>
      <c r="C18" s="175" t="str">
        <f>IFERROR(VLOOKUP(B18,#REF!,2,0),"")</f>
        <v/>
      </c>
      <c r="D18" s="176" t="str">
        <f>IFERROR(VLOOKUP(B18,#REF!,4,0),"")</f>
        <v/>
      </c>
      <c r="E18" s="538"/>
      <c r="F18" s="539"/>
      <c r="G18" s="30"/>
      <c r="H18" s="31"/>
      <c r="I18" s="32"/>
      <c r="J18" s="33"/>
      <c r="K18" s="549">
        <f t="shared" ref="K18:K37" si="0">H18*I18*J18</f>
        <v>0</v>
      </c>
      <c r="L18" s="550"/>
      <c r="M18" s="180">
        <f t="shared" ref="M18:M37" si="1">K18*1.4</f>
        <v>0</v>
      </c>
      <c r="N18" s="5"/>
      <c r="O18" s="180">
        <f>M18*N18</f>
        <v>0</v>
      </c>
      <c r="P18" s="184">
        <f t="shared" ref="P18:P37" si="2">M18+O18</f>
        <v>0</v>
      </c>
      <c r="Q18" s="369" t="s">
        <v>393</v>
      </c>
      <c r="R18" s="367">
        <f>IF(Q18="Test- en experimenteerinfra.",25%,0)</f>
        <v>0.25</v>
      </c>
      <c r="S18" s="200">
        <f t="shared" ref="S18:S37" si="3">+P18*R18</f>
        <v>0</v>
      </c>
      <c r="T18" s="202">
        <f>IFERROR(P18*(D18+R18),0)</f>
        <v>0</v>
      </c>
      <c r="U18" s="210"/>
      <c r="V18" s="210"/>
      <c r="W18" s="211"/>
      <c r="X18" s="211"/>
      <c r="Y18" s="211"/>
    </row>
    <row r="19" spans="1:25" x14ac:dyDescent="0.35">
      <c r="A19" s="224">
        <v>2</v>
      </c>
      <c r="B19" s="18"/>
      <c r="C19" s="177" t="str">
        <f>IFERROR(VLOOKUP(B19,#REF!,2,0),"")</f>
        <v/>
      </c>
      <c r="D19" s="176" t="str">
        <f>IFERROR(VLOOKUP(B19,#REF!,4,0),"")</f>
        <v/>
      </c>
      <c r="E19" s="477"/>
      <c r="F19" s="478"/>
      <c r="G19" s="1"/>
      <c r="H19" s="2"/>
      <c r="I19" s="3"/>
      <c r="J19" s="4"/>
      <c r="K19" s="479">
        <f t="shared" si="0"/>
        <v>0</v>
      </c>
      <c r="L19" s="480"/>
      <c r="M19" s="181">
        <f t="shared" si="1"/>
        <v>0</v>
      </c>
      <c r="N19" s="6"/>
      <c r="O19" s="181">
        <f t="shared" ref="O19:O37" si="4">M19*N19</f>
        <v>0</v>
      </c>
      <c r="P19" s="185">
        <f t="shared" si="2"/>
        <v>0</v>
      </c>
      <c r="Q19" s="369" t="s">
        <v>393</v>
      </c>
      <c r="R19" s="367">
        <f t="shared" ref="R19:R37" si="5">IF(Q19="Test- en experimenteerinfra.",25%,0)</f>
        <v>0.25</v>
      </c>
      <c r="S19" s="200">
        <f t="shared" si="3"/>
        <v>0</v>
      </c>
      <c r="T19" s="202">
        <f t="shared" ref="T19:T37" si="6">IFERROR(P19*(D19+R19),0)</f>
        <v>0</v>
      </c>
      <c r="U19" s="210"/>
      <c r="V19" s="210"/>
      <c r="W19" s="211"/>
      <c r="X19" s="211"/>
      <c r="Y19" s="211"/>
    </row>
    <row r="20" spans="1:25" ht="17.25" customHeight="1" x14ac:dyDescent="0.35">
      <c r="A20" s="224">
        <v>3</v>
      </c>
      <c r="B20" s="18"/>
      <c r="C20" s="177" t="str">
        <f>IFERROR(VLOOKUP(B20,#REF!,2,0),"")</f>
        <v/>
      </c>
      <c r="D20" s="176" t="str">
        <f>IFERROR(VLOOKUP(B20,#REF!,4,0),"")</f>
        <v/>
      </c>
      <c r="E20" s="477"/>
      <c r="F20" s="478"/>
      <c r="G20" s="1"/>
      <c r="H20" s="2"/>
      <c r="I20" s="3"/>
      <c r="J20" s="4"/>
      <c r="K20" s="479">
        <f t="shared" si="0"/>
        <v>0</v>
      </c>
      <c r="L20" s="480"/>
      <c r="M20" s="181">
        <f t="shared" si="1"/>
        <v>0</v>
      </c>
      <c r="N20" s="6"/>
      <c r="O20" s="181">
        <f t="shared" si="4"/>
        <v>0</v>
      </c>
      <c r="P20" s="185">
        <f t="shared" si="2"/>
        <v>0</v>
      </c>
      <c r="Q20" s="369" t="s">
        <v>393</v>
      </c>
      <c r="R20" s="367">
        <f t="shared" si="5"/>
        <v>0.25</v>
      </c>
      <c r="S20" s="200">
        <f t="shared" si="3"/>
        <v>0</v>
      </c>
      <c r="T20" s="202">
        <f t="shared" si="6"/>
        <v>0</v>
      </c>
      <c r="U20" s="210"/>
      <c r="V20" s="210"/>
      <c r="W20" s="211"/>
      <c r="X20" s="211"/>
      <c r="Y20" s="211"/>
    </row>
    <row r="21" spans="1:25" x14ac:dyDescent="0.35">
      <c r="A21" s="224">
        <v>4</v>
      </c>
      <c r="B21" s="18"/>
      <c r="C21" s="177" t="str">
        <f>IFERROR(VLOOKUP(B21,#REF!,2,0),"")</f>
        <v/>
      </c>
      <c r="D21" s="176" t="str">
        <f>IFERROR(VLOOKUP(B21,#REF!,4,0),"")</f>
        <v/>
      </c>
      <c r="E21" s="477"/>
      <c r="F21" s="478"/>
      <c r="G21" s="1"/>
      <c r="H21" s="2"/>
      <c r="I21" s="3"/>
      <c r="J21" s="4"/>
      <c r="K21" s="479">
        <f t="shared" si="0"/>
        <v>0</v>
      </c>
      <c r="L21" s="480"/>
      <c r="M21" s="181">
        <f t="shared" si="1"/>
        <v>0</v>
      </c>
      <c r="N21" s="6"/>
      <c r="O21" s="181">
        <f t="shared" si="4"/>
        <v>0</v>
      </c>
      <c r="P21" s="185">
        <f t="shared" si="2"/>
        <v>0</v>
      </c>
      <c r="Q21" s="369" t="s">
        <v>393</v>
      </c>
      <c r="R21" s="367">
        <f t="shared" si="5"/>
        <v>0.25</v>
      </c>
      <c r="S21" s="200">
        <f t="shared" si="3"/>
        <v>0</v>
      </c>
      <c r="T21" s="202">
        <f t="shared" si="6"/>
        <v>0</v>
      </c>
      <c r="U21" s="210"/>
      <c r="V21" s="210"/>
      <c r="W21" s="211"/>
      <c r="X21" s="211"/>
      <c r="Y21" s="211"/>
    </row>
    <row r="22" spans="1:25" x14ac:dyDescent="0.35">
      <c r="A22" s="224">
        <v>5</v>
      </c>
      <c r="B22" s="18"/>
      <c r="C22" s="177" t="str">
        <f>IFERROR(VLOOKUP(B22,#REF!,2,0),"")</f>
        <v/>
      </c>
      <c r="D22" s="176" t="str">
        <f>IFERROR(VLOOKUP(B22,#REF!,4,0),"")</f>
        <v/>
      </c>
      <c r="E22" s="477"/>
      <c r="F22" s="478"/>
      <c r="G22" s="1"/>
      <c r="H22" s="2"/>
      <c r="I22" s="3"/>
      <c r="J22" s="4"/>
      <c r="K22" s="479">
        <f t="shared" si="0"/>
        <v>0</v>
      </c>
      <c r="L22" s="480"/>
      <c r="M22" s="181">
        <f t="shared" si="1"/>
        <v>0</v>
      </c>
      <c r="N22" s="6"/>
      <c r="O22" s="181">
        <f t="shared" si="4"/>
        <v>0</v>
      </c>
      <c r="P22" s="185">
        <f t="shared" si="2"/>
        <v>0</v>
      </c>
      <c r="Q22" s="369" t="s">
        <v>393</v>
      </c>
      <c r="R22" s="367">
        <f t="shared" si="5"/>
        <v>0.25</v>
      </c>
      <c r="S22" s="200">
        <f t="shared" si="3"/>
        <v>0</v>
      </c>
      <c r="T22" s="202">
        <f t="shared" si="6"/>
        <v>0</v>
      </c>
      <c r="U22" s="210"/>
      <c r="V22" s="210"/>
      <c r="W22" s="211"/>
      <c r="X22" s="211"/>
      <c r="Y22" s="211"/>
    </row>
    <row r="23" spans="1:25" x14ac:dyDescent="0.35">
      <c r="A23" s="224">
        <v>6</v>
      </c>
      <c r="B23" s="18"/>
      <c r="C23" s="177" t="str">
        <f>IFERROR(VLOOKUP(B23,#REF!,2,0),"")</f>
        <v/>
      </c>
      <c r="D23" s="176" t="str">
        <f>IFERROR(VLOOKUP(B23,#REF!,4,0),"")</f>
        <v/>
      </c>
      <c r="E23" s="477"/>
      <c r="F23" s="478"/>
      <c r="G23" s="1"/>
      <c r="H23" s="2"/>
      <c r="I23" s="3"/>
      <c r="J23" s="4"/>
      <c r="K23" s="479">
        <f t="shared" si="0"/>
        <v>0</v>
      </c>
      <c r="L23" s="480"/>
      <c r="M23" s="181">
        <f t="shared" si="1"/>
        <v>0</v>
      </c>
      <c r="N23" s="6"/>
      <c r="O23" s="181">
        <f t="shared" si="4"/>
        <v>0</v>
      </c>
      <c r="P23" s="185">
        <f t="shared" si="2"/>
        <v>0</v>
      </c>
      <c r="Q23" s="369" t="s">
        <v>393</v>
      </c>
      <c r="R23" s="367">
        <f t="shared" si="5"/>
        <v>0.25</v>
      </c>
      <c r="S23" s="200">
        <f t="shared" si="3"/>
        <v>0</v>
      </c>
      <c r="T23" s="202">
        <f t="shared" si="6"/>
        <v>0</v>
      </c>
      <c r="U23" s="210"/>
      <c r="V23" s="210"/>
      <c r="W23" s="211"/>
      <c r="X23" s="211"/>
      <c r="Y23" s="211"/>
    </row>
    <row r="24" spans="1:25" x14ac:dyDescent="0.35">
      <c r="A24" s="224">
        <v>7</v>
      </c>
      <c r="B24" s="18"/>
      <c r="C24" s="177" t="str">
        <f>IFERROR(VLOOKUP(B24,#REF!,2,0),"")</f>
        <v/>
      </c>
      <c r="D24" s="176" t="str">
        <f>IFERROR(VLOOKUP(B24,#REF!,4,0),"")</f>
        <v/>
      </c>
      <c r="E24" s="477"/>
      <c r="F24" s="478"/>
      <c r="G24" s="1"/>
      <c r="H24" s="2"/>
      <c r="I24" s="3"/>
      <c r="J24" s="4"/>
      <c r="K24" s="479">
        <f t="shared" si="0"/>
        <v>0</v>
      </c>
      <c r="L24" s="480"/>
      <c r="M24" s="181">
        <f t="shared" si="1"/>
        <v>0</v>
      </c>
      <c r="N24" s="6"/>
      <c r="O24" s="181">
        <f t="shared" si="4"/>
        <v>0</v>
      </c>
      <c r="P24" s="185">
        <f t="shared" si="2"/>
        <v>0</v>
      </c>
      <c r="Q24" s="369" t="s">
        <v>393</v>
      </c>
      <c r="R24" s="367">
        <f t="shared" si="5"/>
        <v>0.25</v>
      </c>
      <c r="S24" s="200">
        <f t="shared" si="3"/>
        <v>0</v>
      </c>
      <c r="T24" s="202">
        <f t="shared" si="6"/>
        <v>0</v>
      </c>
      <c r="U24" s="210"/>
      <c r="V24" s="210"/>
      <c r="W24" s="211"/>
      <c r="X24" s="211"/>
      <c r="Y24" s="211"/>
    </row>
    <row r="25" spans="1:25" x14ac:dyDescent="0.35">
      <c r="A25" s="224">
        <v>8</v>
      </c>
      <c r="B25" s="18"/>
      <c r="C25" s="177" t="str">
        <f>IFERROR(VLOOKUP(B25,#REF!,2,0),"")</f>
        <v/>
      </c>
      <c r="D25" s="176" t="str">
        <f>IFERROR(VLOOKUP(B25,#REF!,4,0),"")</f>
        <v/>
      </c>
      <c r="E25" s="477"/>
      <c r="F25" s="478"/>
      <c r="G25" s="1"/>
      <c r="H25" s="2"/>
      <c r="I25" s="3"/>
      <c r="J25" s="4"/>
      <c r="K25" s="479">
        <f t="shared" si="0"/>
        <v>0</v>
      </c>
      <c r="L25" s="480"/>
      <c r="M25" s="181">
        <f t="shared" si="1"/>
        <v>0</v>
      </c>
      <c r="N25" s="6"/>
      <c r="O25" s="181">
        <f t="shared" si="4"/>
        <v>0</v>
      </c>
      <c r="P25" s="185">
        <f t="shared" si="2"/>
        <v>0</v>
      </c>
      <c r="Q25" s="369" t="s">
        <v>393</v>
      </c>
      <c r="R25" s="367">
        <f t="shared" si="5"/>
        <v>0.25</v>
      </c>
      <c r="S25" s="200">
        <f t="shared" si="3"/>
        <v>0</v>
      </c>
      <c r="T25" s="202">
        <f t="shared" si="6"/>
        <v>0</v>
      </c>
      <c r="U25" s="210"/>
      <c r="V25" s="210"/>
      <c r="W25" s="211"/>
      <c r="X25" s="211"/>
      <c r="Y25" s="211"/>
    </row>
    <row r="26" spans="1:25" x14ac:dyDescent="0.35">
      <c r="A26" s="224">
        <v>9</v>
      </c>
      <c r="B26" s="18"/>
      <c r="C26" s="177" t="str">
        <f>IFERROR(VLOOKUP(B26,#REF!,2,0),"")</f>
        <v/>
      </c>
      <c r="D26" s="176" t="str">
        <f>IFERROR(VLOOKUP(B26,#REF!,4,0),"")</f>
        <v/>
      </c>
      <c r="E26" s="477"/>
      <c r="F26" s="478"/>
      <c r="G26" s="1"/>
      <c r="H26" s="2"/>
      <c r="I26" s="3"/>
      <c r="J26" s="4"/>
      <c r="K26" s="479">
        <f t="shared" si="0"/>
        <v>0</v>
      </c>
      <c r="L26" s="480"/>
      <c r="M26" s="181">
        <f t="shared" si="1"/>
        <v>0</v>
      </c>
      <c r="N26" s="6"/>
      <c r="O26" s="181">
        <f t="shared" si="4"/>
        <v>0</v>
      </c>
      <c r="P26" s="185">
        <f t="shared" si="2"/>
        <v>0</v>
      </c>
      <c r="Q26" s="369" t="s">
        <v>393</v>
      </c>
      <c r="R26" s="367">
        <f t="shared" si="5"/>
        <v>0.25</v>
      </c>
      <c r="S26" s="200">
        <f t="shared" si="3"/>
        <v>0</v>
      </c>
      <c r="T26" s="202">
        <f t="shared" si="6"/>
        <v>0</v>
      </c>
      <c r="U26" s="210"/>
      <c r="V26" s="210"/>
      <c r="W26" s="211"/>
      <c r="X26" s="211"/>
      <c r="Y26" s="211"/>
    </row>
    <row r="27" spans="1:25" x14ac:dyDescent="0.35">
      <c r="A27" s="224">
        <v>10</v>
      </c>
      <c r="B27" s="18"/>
      <c r="C27" s="177" t="str">
        <f>IFERROR(VLOOKUP(B27,#REF!,2,0),"")</f>
        <v/>
      </c>
      <c r="D27" s="176" t="str">
        <f>IFERROR(VLOOKUP(B27,#REF!,4,0),"")</f>
        <v/>
      </c>
      <c r="E27" s="477"/>
      <c r="F27" s="478"/>
      <c r="G27" s="1"/>
      <c r="H27" s="2"/>
      <c r="I27" s="3"/>
      <c r="J27" s="4"/>
      <c r="K27" s="479">
        <f t="shared" si="0"/>
        <v>0</v>
      </c>
      <c r="L27" s="480"/>
      <c r="M27" s="181">
        <f t="shared" si="1"/>
        <v>0</v>
      </c>
      <c r="N27" s="6"/>
      <c r="O27" s="181">
        <f t="shared" si="4"/>
        <v>0</v>
      </c>
      <c r="P27" s="185">
        <f t="shared" si="2"/>
        <v>0</v>
      </c>
      <c r="Q27" s="369" t="s">
        <v>393</v>
      </c>
      <c r="R27" s="367">
        <f t="shared" si="5"/>
        <v>0.25</v>
      </c>
      <c r="S27" s="200">
        <f t="shared" si="3"/>
        <v>0</v>
      </c>
      <c r="T27" s="202">
        <f t="shared" si="6"/>
        <v>0</v>
      </c>
      <c r="U27" s="210"/>
      <c r="V27" s="210"/>
      <c r="W27" s="211"/>
      <c r="X27" s="211"/>
      <c r="Y27" s="211"/>
    </row>
    <row r="28" spans="1:25" x14ac:dyDescent="0.35">
      <c r="A28" s="224">
        <v>11</v>
      </c>
      <c r="B28" s="18"/>
      <c r="C28" s="177" t="str">
        <f>IFERROR(VLOOKUP(B28,#REF!,2,0),"")</f>
        <v/>
      </c>
      <c r="D28" s="176" t="str">
        <f>IFERROR(VLOOKUP(B28,#REF!,4,0),"")</f>
        <v/>
      </c>
      <c r="E28" s="477"/>
      <c r="F28" s="478"/>
      <c r="G28" s="1"/>
      <c r="H28" s="2"/>
      <c r="I28" s="3"/>
      <c r="J28" s="4"/>
      <c r="K28" s="479">
        <f t="shared" si="0"/>
        <v>0</v>
      </c>
      <c r="L28" s="480"/>
      <c r="M28" s="181">
        <f t="shared" si="1"/>
        <v>0</v>
      </c>
      <c r="N28" s="6"/>
      <c r="O28" s="181">
        <f t="shared" si="4"/>
        <v>0</v>
      </c>
      <c r="P28" s="185">
        <f t="shared" si="2"/>
        <v>0</v>
      </c>
      <c r="Q28" s="369"/>
      <c r="R28" s="367">
        <f t="shared" si="5"/>
        <v>0</v>
      </c>
      <c r="S28" s="200">
        <f t="shared" si="3"/>
        <v>0</v>
      </c>
      <c r="T28" s="202">
        <f t="shared" si="6"/>
        <v>0</v>
      </c>
      <c r="U28" s="210"/>
      <c r="V28" s="210"/>
      <c r="W28" s="211"/>
      <c r="X28" s="211"/>
      <c r="Y28" s="211"/>
    </row>
    <row r="29" spans="1:25" x14ac:dyDescent="0.35">
      <c r="A29" s="224">
        <v>12</v>
      </c>
      <c r="B29" s="18"/>
      <c r="C29" s="177" t="str">
        <f>IFERROR(VLOOKUP(B29,#REF!,2,0),"")</f>
        <v/>
      </c>
      <c r="D29" s="176" t="str">
        <f>IFERROR(VLOOKUP(B29,#REF!,4,0),"")</f>
        <v/>
      </c>
      <c r="E29" s="477"/>
      <c r="F29" s="478"/>
      <c r="G29" s="1"/>
      <c r="H29" s="2"/>
      <c r="I29" s="3"/>
      <c r="J29" s="4"/>
      <c r="K29" s="479">
        <f t="shared" si="0"/>
        <v>0</v>
      </c>
      <c r="L29" s="480"/>
      <c r="M29" s="181">
        <f t="shared" si="1"/>
        <v>0</v>
      </c>
      <c r="N29" s="6"/>
      <c r="O29" s="181">
        <f t="shared" si="4"/>
        <v>0</v>
      </c>
      <c r="P29" s="185">
        <f t="shared" si="2"/>
        <v>0</v>
      </c>
      <c r="Q29" s="369"/>
      <c r="R29" s="367">
        <f t="shared" si="5"/>
        <v>0</v>
      </c>
      <c r="S29" s="200">
        <f t="shared" si="3"/>
        <v>0</v>
      </c>
      <c r="T29" s="202">
        <f t="shared" si="6"/>
        <v>0</v>
      </c>
      <c r="U29" s="210"/>
      <c r="V29" s="210"/>
      <c r="W29" s="211"/>
      <c r="X29" s="211"/>
      <c r="Y29" s="211"/>
    </row>
    <row r="30" spans="1:25" x14ac:dyDescent="0.35">
      <c r="A30" s="224">
        <v>13</v>
      </c>
      <c r="B30" s="18"/>
      <c r="C30" s="177" t="str">
        <f>IFERROR(VLOOKUP(B30,#REF!,2,0),"")</f>
        <v/>
      </c>
      <c r="D30" s="176" t="str">
        <f>IFERROR(VLOOKUP(B30,#REF!,4,0),"")</f>
        <v/>
      </c>
      <c r="E30" s="477"/>
      <c r="F30" s="478"/>
      <c r="G30" s="1"/>
      <c r="H30" s="2"/>
      <c r="I30" s="3"/>
      <c r="J30" s="4"/>
      <c r="K30" s="479">
        <f t="shared" si="0"/>
        <v>0</v>
      </c>
      <c r="L30" s="480"/>
      <c r="M30" s="181">
        <f t="shared" si="1"/>
        <v>0</v>
      </c>
      <c r="N30" s="6"/>
      <c r="O30" s="181">
        <f t="shared" si="4"/>
        <v>0</v>
      </c>
      <c r="P30" s="185">
        <f t="shared" si="2"/>
        <v>0</v>
      </c>
      <c r="Q30" s="369"/>
      <c r="R30" s="367">
        <f t="shared" si="5"/>
        <v>0</v>
      </c>
      <c r="S30" s="200">
        <f t="shared" si="3"/>
        <v>0</v>
      </c>
      <c r="T30" s="202">
        <f t="shared" si="6"/>
        <v>0</v>
      </c>
      <c r="U30" s="210"/>
      <c r="V30" s="210"/>
      <c r="W30" s="211"/>
      <c r="X30" s="211"/>
      <c r="Y30" s="211"/>
    </row>
    <row r="31" spans="1:25" x14ac:dyDescent="0.35">
      <c r="A31" s="224">
        <v>14</v>
      </c>
      <c r="B31" s="18"/>
      <c r="C31" s="177" t="str">
        <f>IFERROR(VLOOKUP(B31,#REF!,2,0),"")</f>
        <v/>
      </c>
      <c r="D31" s="176" t="str">
        <f>IFERROR(VLOOKUP(B31,#REF!,4,0),"")</f>
        <v/>
      </c>
      <c r="E31" s="477"/>
      <c r="F31" s="478"/>
      <c r="G31" s="1"/>
      <c r="H31" s="2"/>
      <c r="I31" s="3"/>
      <c r="J31" s="4"/>
      <c r="K31" s="479">
        <f t="shared" si="0"/>
        <v>0</v>
      </c>
      <c r="L31" s="480"/>
      <c r="M31" s="181">
        <f t="shared" si="1"/>
        <v>0</v>
      </c>
      <c r="N31" s="6"/>
      <c r="O31" s="181">
        <f t="shared" si="4"/>
        <v>0</v>
      </c>
      <c r="P31" s="185">
        <f t="shared" si="2"/>
        <v>0</v>
      </c>
      <c r="Q31" s="369"/>
      <c r="R31" s="367">
        <f t="shared" si="5"/>
        <v>0</v>
      </c>
      <c r="S31" s="200">
        <f t="shared" si="3"/>
        <v>0</v>
      </c>
      <c r="T31" s="202">
        <f t="shared" si="6"/>
        <v>0</v>
      </c>
      <c r="U31" s="210"/>
      <c r="V31" s="210"/>
      <c r="W31" s="211"/>
      <c r="X31" s="211"/>
      <c r="Y31" s="211"/>
    </row>
    <row r="32" spans="1:25" x14ac:dyDescent="0.35">
      <c r="A32" s="224">
        <v>15</v>
      </c>
      <c r="B32" s="18"/>
      <c r="C32" s="177" t="str">
        <f>IFERROR(VLOOKUP(B32,#REF!,2,0),"")</f>
        <v/>
      </c>
      <c r="D32" s="176" t="str">
        <f>IFERROR(VLOOKUP(B32,#REF!,4,0),"")</f>
        <v/>
      </c>
      <c r="E32" s="477"/>
      <c r="F32" s="478"/>
      <c r="G32" s="1"/>
      <c r="H32" s="2"/>
      <c r="I32" s="3"/>
      <c r="J32" s="4"/>
      <c r="K32" s="479">
        <f t="shared" si="0"/>
        <v>0</v>
      </c>
      <c r="L32" s="480"/>
      <c r="M32" s="181">
        <f t="shared" si="1"/>
        <v>0</v>
      </c>
      <c r="N32" s="6"/>
      <c r="O32" s="181">
        <f t="shared" si="4"/>
        <v>0</v>
      </c>
      <c r="P32" s="185">
        <f t="shared" si="2"/>
        <v>0</v>
      </c>
      <c r="Q32" s="369"/>
      <c r="R32" s="367">
        <f t="shared" si="5"/>
        <v>0</v>
      </c>
      <c r="S32" s="200">
        <f t="shared" si="3"/>
        <v>0</v>
      </c>
      <c r="T32" s="202">
        <f t="shared" si="6"/>
        <v>0</v>
      </c>
      <c r="U32" s="210"/>
      <c r="V32" s="210"/>
      <c r="W32" s="211"/>
      <c r="X32" s="211"/>
      <c r="Y32" s="211"/>
    </row>
    <row r="33" spans="1:28" x14ac:dyDescent="0.35">
      <c r="A33" s="224">
        <v>16</v>
      </c>
      <c r="B33" s="18"/>
      <c r="C33" s="177" t="str">
        <f>IFERROR(VLOOKUP(B33,#REF!,2,0),"")</f>
        <v/>
      </c>
      <c r="D33" s="176" t="str">
        <f>IFERROR(VLOOKUP(B33,#REF!,4,0),"")</f>
        <v/>
      </c>
      <c r="E33" s="477"/>
      <c r="F33" s="478"/>
      <c r="G33" s="1"/>
      <c r="H33" s="2"/>
      <c r="I33" s="3"/>
      <c r="J33" s="4"/>
      <c r="K33" s="479">
        <f t="shared" si="0"/>
        <v>0</v>
      </c>
      <c r="L33" s="480"/>
      <c r="M33" s="181">
        <f t="shared" si="1"/>
        <v>0</v>
      </c>
      <c r="N33" s="6"/>
      <c r="O33" s="181">
        <f t="shared" si="4"/>
        <v>0</v>
      </c>
      <c r="P33" s="185">
        <f t="shared" si="2"/>
        <v>0</v>
      </c>
      <c r="Q33" s="369"/>
      <c r="R33" s="367">
        <f t="shared" si="5"/>
        <v>0</v>
      </c>
      <c r="S33" s="200">
        <f t="shared" si="3"/>
        <v>0</v>
      </c>
      <c r="T33" s="202">
        <f t="shared" si="6"/>
        <v>0</v>
      </c>
      <c r="U33" s="210"/>
      <c r="V33" s="210"/>
      <c r="W33" s="211"/>
      <c r="X33" s="211"/>
      <c r="Y33" s="211"/>
    </row>
    <row r="34" spans="1:28" x14ac:dyDescent="0.35">
      <c r="A34" s="224">
        <v>17</v>
      </c>
      <c r="B34" s="18"/>
      <c r="C34" s="177" t="str">
        <f>IFERROR(VLOOKUP(B34,#REF!,2,0),"")</f>
        <v/>
      </c>
      <c r="D34" s="176" t="str">
        <f>IFERROR(VLOOKUP(B34,#REF!,4,0),"")</f>
        <v/>
      </c>
      <c r="E34" s="477"/>
      <c r="F34" s="478"/>
      <c r="G34" s="1"/>
      <c r="H34" s="2"/>
      <c r="I34" s="3"/>
      <c r="J34" s="4"/>
      <c r="K34" s="479">
        <f t="shared" si="0"/>
        <v>0</v>
      </c>
      <c r="L34" s="480"/>
      <c r="M34" s="181">
        <f t="shared" si="1"/>
        <v>0</v>
      </c>
      <c r="N34" s="6"/>
      <c r="O34" s="181">
        <f t="shared" si="4"/>
        <v>0</v>
      </c>
      <c r="P34" s="185">
        <f t="shared" si="2"/>
        <v>0</v>
      </c>
      <c r="Q34" s="369"/>
      <c r="R34" s="367">
        <f t="shared" si="5"/>
        <v>0</v>
      </c>
      <c r="S34" s="200">
        <f t="shared" si="3"/>
        <v>0</v>
      </c>
      <c r="T34" s="202">
        <f t="shared" si="6"/>
        <v>0</v>
      </c>
      <c r="U34" s="210"/>
      <c r="V34" s="210"/>
      <c r="W34" s="211"/>
      <c r="X34" s="211"/>
      <c r="Y34" s="211"/>
    </row>
    <row r="35" spans="1:28" x14ac:dyDescent="0.35">
      <c r="A35" s="224">
        <v>18</v>
      </c>
      <c r="B35" s="18"/>
      <c r="C35" s="177" t="str">
        <f>IFERROR(VLOOKUP(B35,#REF!,2,0),"")</f>
        <v/>
      </c>
      <c r="D35" s="176" t="str">
        <f>IFERROR(VLOOKUP(B35,#REF!,4,0),"")</f>
        <v/>
      </c>
      <c r="E35" s="477"/>
      <c r="F35" s="478"/>
      <c r="G35" s="1"/>
      <c r="H35" s="2"/>
      <c r="I35" s="3"/>
      <c r="J35" s="4"/>
      <c r="K35" s="479">
        <f t="shared" si="0"/>
        <v>0</v>
      </c>
      <c r="L35" s="480"/>
      <c r="M35" s="181">
        <f t="shared" si="1"/>
        <v>0</v>
      </c>
      <c r="N35" s="6"/>
      <c r="O35" s="181">
        <f t="shared" si="4"/>
        <v>0</v>
      </c>
      <c r="P35" s="185">
        <f t="shared" si="2"/>
        <v>0</v>
      </c>
      <c r="Q35" s="369"/>
      <c r="R35" s="367">
        <f t="shared" si="5"/>
        <v>0</v>
      </c>
      <c r="S35" s="200">
        <f t="shared" si="3"/>
        <v>0</v>
      </c>
      <c r="T35" s="202">
        <f t="shared" si="6"/>
        <v>0</v>
      </c>
      <c r="U35" s="210"/>
      <c r="V35" s="210"/>
      <c r="W35" s="211"/>
      <c r="X35" s="211"/>
      <c r="Y35" s="211"/>
    </row>
    <row r="36" spans="1:28" x14ac:dyDescent="0.35">
      <c r="A36" s="224">
        <v>19</v>
      </c>
      <c r="B36" s="18"/>
      <c r="C36" s="177" t="str">
        <f>IFERROR(VLOOKUP(B36,#REF!,2,0),"")</f>
        <v/>
      </c>
      <c r="D36" s="176" t="str">
        <f>IFERROR(VLOOKUP(B36,#REF!,4,0),"")</f>
        <v/>
      </c>
      <c r="E36" s="477"/>
      <c r="F36" s="478"/>
      <c r="G36" s="1"/>
      <c r="H36" s="2"/>
      <c r="I36" s="3"/>
      <c r="J36" s="4"/>
      <c r="K36" s="479">
        <f t="shared" si="0"/>
        <v>0</v>
      </c>
      <c r="L36" s="480"/>
      <c r="M36" s="181">
        <f t="shared" si="1"/>
        <v>0</v>
      </c>
      <c r="N36" s="6"/>
      <c r="O36" s="181">
        <f t="shared" si="4"/>
        <v>0</v>
      </c>
      <c r="P36" s="185">
        <f t="shared" si="2"/>
        <v>0</v>
      </c>
      <c r="Q36" s="369"/>
      <c r="R36" s="367">
        <f t="shared" si="5"/>
        <v>0</v>
      </c>
      <c r="S36" s="200">
        <f t="shared" si="3"/>
        <v>0</v>
      </c>
      <c r="T36" s="202">
        <f t="shared" si="6"/>
        <v>0</v>
      </c>
      <c r="U36" s="210"/>
      <c r="V36" s="210"/>
      <c r="W36" s="211"/>
      <c r="X36" s="211"/>
      <c r="Y36" s="211"/>
    </row>
    <row r="37" spans="1:28" ht="15" thickBot="1" x14ac:dyDescent="0.4">
      <c r="A37" s="225">
        <v>20</v>
      </c>
      <c r="B37" s="25"/>
      <c r="C37" s="178" t="str">
        <f>IFERROR(VLOOKUP(B37,#REF!,2,0),"")</f>
        <v/>
      </c>
      <c r="D37" s="176" t="str">
        <f>IFERROR(VLOOKUP(B37,#REF!,4,0),"")</f>
        <v/>
      </c>
      <c r="E37" s="481"/>
      <c r="F37" s="482"/>
      <c r="G37" s="10"/>
      <c r="H37" s="11"/>
      <c r="I37" s="12"/>
      <c r="J37" s="13"/>
      <c r="K37" s="568">
        <f t="shared" si="0"/>
        <v>0</v>
      </c>
      <c r="L37" s="569"/>
      <c r="M37" s="182">
        <f t="shared" si="1"/>
        <v>0</v>
      </c>
      <c r="N37" s="14"/>
      <c r="O37" s="182">
        <f t="shared" si="4"/>
        <v>0</v>
      </c>
      <c r="P37" s="186">
        <f t="shared" si="2"/>
        <v>0</v>
      </c>
      <c r="Q37" s="369"/>
      <c r="R37" s="367">
        <f t="shared" si="5"/>
        <v>0</v>
      </c>
      <c r="S37" s="200">
        <f t="shared" si="3"/>
        <v>0</v>
      </c>
      <c r="T37" s="202">
        <f t="shared" si="6"/>
        <v>0</v>
      </c>
      <c r="U37" s="210"/>
      <c r="V37" s="210"/>
      <c r="W37" s="211"/>
      <c r="X37" s="211"/>
      <c r="Y37" s="211"/>
    </row>
    <row r="38" spans="1:28" ht="15" thickBot="1" x14ac:dyDescent="0.4">
      <c r="A38" s="226"/>
      <c r="B38" s="227" t="s">
        <v>10</v>
      </c>
      <c r="C38" s="228"/>
      <c r="D38" s="228"/>
      <c r="E38" s="228"/>
      <c r="F38" s="228"/>
      <c r="G38" s="229"/>
      <c r="H38" s="230"/>
      <c r="I38" s="231"/>
      <c r="J38" s="232"/>
      <c r="K38" s="604">
        <f>SUM(K18:L37)</f>
        <v>0</v>
      </c>
      <c r="L38" s="605"/>
      <c r="M38" s="183">
        <f>SUM(M18:M37)</f>
        <v>0</v>
      </c>
      <c r="N38" s="233"/>
      <c r="O38" s="187">
        <f>SUM(O18:O37)</f>
        <v>0</v>
      </c>
      <c r="P38" s="187">
        <f>M38+O38</f>
        <v>0</v>
      </c>
      <c r="Q38" s="187"/>
      <c r="R38" s="187"/>
      <c r="S38" s="201">
        <f>SUM(S18:S37)</f>
        <v>0</v>
      </c>
      <c r="T38" s="203">
        <f>SUM(T18:T37)</f>
        <v>0</v>
      </c>
      <c r="U38" s="210"/>
      <c r="V38" s="210"/>
      <c r="W38" s="211"/>
      <c r="X38" s="211"/>
      <c r="Y38" s="211"/>
    </row>
    <row r="39" spans="1:28" x14ac:dyDescent="0.35">
      <c r="A39" s="210"/>
      <c r="B39" s="210"/>
      <c r="C39" s="210"/>
      <c r="D39" s="210"/>
      <c r="E39" s="210"/>
      <c r="F39" s="210"/>
      <c r="G39" s="210"/>
      <c r="H39" s="210"/>
      <c r="I39" s="210"/>
      <c r="J39" s="210"/>
      <c r="K39" s="210"/>
      <c r="L39" s="210"/>
      <c r="M39" s="210"/>
      <c r="N39" s="210"/>
      <c r="O39" s="210"/>
      <c r="P39" s="210"/>
      <c r="Q39" s="210"/>
      <c r="R39" s="210"/>
      <c r="S39" s="210"/>
      <c r="T39" s="210"/>
      <c r="U39" s="210"/>
      <c r="V39" s="210"/>
      <c r="W39" s="211"/>
      <c r="X39" s="211"/>
      <c r="Y39" s="211"/>
    </row>
    <row r="40" spans="1:28" x14ac:dyDescent="0.35">
      <c r="A40" s="237"/>
      <c r="B40" s="237"/>
      <c r="C40" s="237"/>
      <c r="D40" s="237"/>
      <c r="E40" s="237"/>
      <c r="F40" s="237"/>
      <c r="G40" s="237"/>
      <c r="H40" s="237"/>
      <c r="I40" s="283"/>
      <c r="J40" s="283"/>
      <c r="K40" s="284"/>
      <c r="L40" s="284"/>
      <c r="M40" s="285"/>
      <c r="N40" s="285"/>
      <c r="O40" s="285"/>
      <c r="P40" s="286"/>
      <c r="Q40" s="287"/>
      <c r="R40" s="287"/>
      <c r="S40" s="287"/>
      <c r="T40" s="287"/>
      <c r="V40" s="288"/>
      <c r="W40" s="288"/>
      <c r="X40" s="210"/>
      <c r="Y40" s="210"/>
      <c r="Z40" s="211"/>
      <c r="AA40" s="211"/>
      <c r="AB40" s="211"/>
    </row>
    <row r="41" spans="1:28" x14ac:dyDescent="0.35">
      <c r="A41" s="223" t="s">
        <v>21</v>
      </c>
      <c r="B41" s="234"/>
      <c r="C41" s="234"/>
      <c r="D41" s="234"/>
      <c r="E41" s="209"/>
      <c r="F41" s="209"/>
      <c r="G41" s="209"/>
      <c r="H41" s="210"/>
      <c r="I41" s="210"/>
      <c r="J41" s="210"/>
      <c r="K41" s="210"/>
      <c r="L41" s="210"/>
      <c r="M41" s="210"/>
      <c r="N41" s="210"/>
      <c r="O41" s="210"/>
      <c r="P41" s="210"/>
      <c r="Q41" s="210"/>
      <c r="R41" s="210"/>
      <c r="S41" s="210"/>
      <c r="T41" s="210"/>
      <c r="U41" s="210"/>
      <c r="V41" s="210"/>
      <c r="W41" s="210"/>
      <c r="X41" s="211"/>
      <c r="Y41" s="211"/>
      <c r="Z41" s="211"/>
    </row>
    <row r="42" spans="1:28" ht="6.75" customHeight="1" x14ac:dyDescent="0.35">
      <c r="A42" s="223"/>
      <c r="B42" s="234"/>
      <c r="C42" s="234"/>
      <c r="D42" s="234"/>
      <c r="E42" s="209"/>
      <c r="F42" s="209"/>
      <c r="G42" s="209"/>
      <c r="H42" s="210"/>
      <c r="I42" s="210"/>
      <c r="J42" s="210"/>
      <c r="K42" s="210"/>
      <c r="L42" s="210"/>
      <c r="M42" s="210"/>
      <c r="N42" s="210"/>
      <c r="O42" s="210"/>
      <c r="P42" s="210"/>
      <c r="Q42" s="210"/>
      <c r="R42" s="210"/>
      <c r="S42" s="210"/>
      <c r="T42" s="210"/>
      <c r="U42" s="210"/>
      <c r="V42" s="210"/>
      <c r="W42" s="210"/>
      <c r="X42" s="211"/>
      <c r="Y42" s="211"/>
      <c r="Z42" s="211"/>
    </row>
    <row r="43" spans="1:28" ht="13.25" customHeight="1" x14ac:dyDescent="0.35">
      <c r="A43" s="599" t="s">
        <v>45</v>
      </c>
      <c r="B43" s="599"/>
      <c r="C43" s="599"/>
      <c r="D43" s="599"/>
      <c r="E43" s="599"/>
      <c r="F43" s="599"/>
      <c r="G43" s="599"/>
      <c r="H43" s="599"/>
      <c r="I43" s="599"/>
      <c r="J43" s="599"/>
      <c r="K43" s="599"/>
      <c r="L43" s="599"/>
      <c r="M43" s="599"/>
      <c r="N43" s="210"/>
      <c r="O43" s="210"/>
      <c r="P43" s="210"/>
      <c r="Q43" s="210"/>
      <c r="R43" s="210"/>
      <c r="S43" s="210"/>
      <c r="T43" s="210"/>
      <c r="U43" s="210"/>
      <c r="V43" s="210"/>
      <c r="W43" s="210"/>
      <c r="X43" s="211"/>
      <c r="Y43" s="211"/>
      <c r="Z43" s="211"/>
    </row>
    <row r="44" spans="1:28" ht="13.25" customHeight="1" x14ac:dyDescent="0.35">
      <c r="A44" s="599"/>
      <c r="B44" s="599"/>
      <c r="C44" s="599"/>
      <c r="D44" s="599"/>
      <c r="E44" s="599"/>
      <c r="F44" s="599"/>
      <c r="G44" s="599"/>
      <c r="H44" s="599"/>
      <c r="I44" s="599"/>
      <c r="J44" s="599"/>
      <c r="K44" s="599"/>
      <c r="L44" s="599"/>
      <c r="M44" s="599"/>
      <c r="N44" s="210"/>
      <c r="O44" s="210"/>
      <c r="P44" s="210"/>
      <c r="Q44" s="210"/>
      <c r="R44" s="210"/>
      <c r="S44" s="210"/>
      <c r="T44" s="210"/>
      <c r="U44" s="210"/>
      <c r="V44" s="210"/>
      <c r="W44" s="210"/>
      <c r="X44" s="211"/>
      <c r="Y44" s="211"/>
      <c r="Z44" s="211"/>
    </row>
    <row r="45" spans="1:28" ht="7.5" customHeight="1" thickBot="1" x14ac:dyDescent="0.4">
      <c r="A45" s="210"/>
      <c r="B45" s="210"/>
      <c r="C45" s="210"/>
      <c r="D45" s="210"/>
      <c r="E45" s="210"/>
      <c r="F45" s="210"/>
      <c r="G45" s="210"/>
      <c r="H45" s="210"/>
      <c r="I45" s="210"/>
      <c r="J45" s="210"/>
      <c r="K45" s="210"/>
      <c r="L45" s="210"/>
      <c r="M45" s="210"/>
      <c r="N45" s="210"/>
      <c r="O45" s="210"/>
      <c r="P45" s="210"/>
      <c r="Q45" s="210"/>
      <c r="R45" s="210"/>
      <c r="S45" s="210"/>
      <c r="T45" s="210"/>
      <c r="U45" s="210"/>
      <c r="V45" s="210"/>
      <c r="W45" s="210"/>
      <c r="X45" s="211"/>
      <c r="Y45" s="211"/>
      <c r="Z45" s="211"/>
    </row>
    <row r="46" spans="1:28" ht="15" customHeight="1" x14ac:dyDescent="0.35">
      <c r="A46" s="540" t="s">
        <v>3</v>
      </c>
      <c r="B46" s="493" t="s">
        <v>64</v>
      </c>
      <c r="C46" s="493" t="s">
        <v>69</v>
      </c>
      <c r="D46" s="495" t="s">
        <v>70</v>
      </c>
      <c r="E46" s="483" t="s">
        <v>4</v>
      </c>
      <c r="F46" s="484"/>
      <c r="G46" s="484"/>
      <c r="H46" s="484"/>
      <c r="I46" s="484"/>
      <c r="J46" s="484"/>
      <c r="K46" s="484"/>
      <c r="L46" s="484"/>
      <c r="M46" s="485"/>
      <c r="N46" s="519" t="s">
        <v>46</v>
      </c>
      <c r="O46" s="495" t="s">
        <v>397</v>
      </c>
      <c r="P46" s="495" t="s">
        <v>398</v>
      </c>
      <c r="Q46" s="495" t="s">
        <v>331</v>
      </c>
      <c r="R46" s="495" t="s">
        <v>310</v>
      </c>
      <c r="S46" s="517" t="s">
        <v>72</v>
      </c>
      <c r="T46" s="507" t="s">
        <v>67</v>
      </c>
      <c r="U46" s="210"/>
      <c r="V46" s="210"/>
      <c r="W46" s="211"/>
      <c r="X46" s="211"/>
      <c r="Y46" s="211"/>
    </row>
    <row r="47" spans="1:28" ht="27.75" customHeight="1" thickBot="1" x14ac:dyDescent="0.4">
      <c r="A47" s="542"/>
      <c r="B47" s="494"/>
      <c r="C47" s="494"/>
      <c r="D47" s="496"/>
      <c r="E47" s="486"/>
      <c r="F47" s="487"/>
      <c r="G47" s="487"/>
      <c r="H47" s="487"/>
      <c r="I47" s="487"/>
      <c r="J47" s="487"/>
      <c r="K47" s="487"/>
      <c r="L47" s="487"/>
      <c r="M47" s="488"/>
      <c r="N47" s="520"/>
      <c r="O47" s="520"/>
      <c r="P47" s="496"/>
      <c r="Q47" s="520"/>
      <c r="R47" s="520"/>
      <c r="S47" s="518"/>
      <c r="T47" s="508"/>
      <c r="U47" s="210"/>
      <c r="V47" s="210"/>
      <c r="W47" s="211"/>
      <c r="X47" s="211"/>
      <c r="Y47" s="211"/>
    </row>
    <row r="48" spans="1:28" x14ac:dyDescent="0.35">
      <c r="A48" s="224">
        <v>1</v>
      </c>
      <c r="B48" s="28"/>
      <c r="C48" s="175" t="str">
        <f>IFERROR(VLOOKUP(B48,#REF!,2,0),"")</f>
        <v/>
      </c>
      <c r="D48" s="176" t="str">
        <f>IFERROR(VLOOKUP(B48,#REF!,4,0),"")</f>
        <v/>
      </c>
      <c r="E48" s="460"/>
      <c r="F48" s="461"/>
      <c r="G48" s="461"/>
      <c r="H48" s="461"/>
      <c r="I48" s="461"/>
      <c r="J48" s="461"/>
      <c r="K48" s="461"/>
      <c r="L48" s="461"/>
      <c r="M48" s="462"/>
      <c r="N48" s="29"/>
      <c r="O48" s="20"/>
      <c r="P48" s="184">
        <f>+N48*O48</f>
        <v>0</v>
      </c>
      <c r="Q48" s="369" t="s">
        <v>393</v>
      </c>
      <c r="R48" s="367">
        <f t="shared" ref="R48:R67" si="7">IF(Q48="Test- en experimenteerinfra.",25%,0)</f>
        <v>0.25</v>
      </c>
      <c r="S48" s="200">
        <f t="shared" ref="S48:S67" si="8">N48*O48*R48</f>
        <v>0</v>
      </c>
      <c r="T48" s="202">
        <f t="shared" ref="T48:T67" si="9">IFERROR(P48*(D48+R48),0)</f>
        <v>0</v>
      </c>
      <c r="U48" s="199">
        <f t="shared" ref="U48:U67" si="10">N48*O48</f>
        <v>0</v>
      </c>
      <c r="V48" s="199"/>
      <c r="W48" s="211"/>
      <c r="X48" s="211"/>
      <c r="Y48" s="211"/>
    </row>
    <row r="49" spans="1:25" x14ac:dyDescent="0.35">
      <c r="A49" s="224">
        <v>2</v>
      </c>
      <c r="B49" s="18"/>
      <c r="C49" s="175" t="str">
        <f>IFERROR(VLOOKUP(B49,#REF!,2,0),"")</f>
        <v/>
      </c>
      <c r="D49" s="176" t="str">
        <f>IFERROR(VLOOKUP(B49,#REF!,4,0),"")</f>
        <v/>
      </c>
      <c r="E49" s="454"/>
      <c r="F49" s="455"/>
      <c r="G49" s="455"/>
      <c r="H49" s="455"/>
      <c r="I49" s="455"/>
      <c r="J49" s="455"/>
      <c r="K49" s="455"/>
      <c r="L49" s="455"/>
      <c r="M49" s="456"/>
      <c r="N49" s="7"/>
      <c r="O49" s="8"/>
      <c r="P49" s="184">
        <f t="shared" ref="P49:P67" si="11">+N49*O49</f>
        <v>0</v>
      </c>
      <c r="Q49" s="369" t="s">
        <v>393</v>
      </c>
      <c r="R49" s="367">
        <f t="shared" si="7"/>
        <v>0.25</v>
      </c>
      <c r="S49" s="200">
        <f t="shared" si="8"/>
        <v>0</v>
      </c>
      <c r="T49" s="202">
        <f t="shared" si="9"/>
        <v>0</v>
      </c>
      <c r="U49" s="199">
        <f t="shared" si="10"/>
        <v>0</v>
      </c>
      <c r="V49" s="199"/>
      <c r="W49" s="211"/>
      <c r="X49" s="211"/>
      <c r="Y49" s="211"/>
    </row>
    <row r="50" spans="1:25" x14ac:dyDescent="0.35">
      <c r="A50" s="224">
        <v>3</v>
      </c>
      <c r="B50" s="18"/>
      <c r="C50" s="175" t="str">
        <f>IFERROR(VLOOKUP(B50,#REF!,2,0),"")</f>
        <v/>
      </c>
      <c r="D50" s="176" t="str">
        <f>IFERROR(VLOOKUP(B50,#REF!,4,0),"")</f>
        <v/>
      </c>
      <c r="E50" s="454"/>
      <c r="F50" s="455"/>
      <c r="G50" s="455"/>
      <c r="H50" s="455"/>
      <c r="I50" s="455"/>
      <c r="J50" s="455"/>
      <c r="K50" s="455"/>
      <c r="L50" s="455"/>
      <c r="M50" s="456"/>
      <c r="N50" s="7"/>
      <c r="O50" s="8"/>
      <c r="P50" s="184">
        <f t="shared" si="11"/>
        <v>0</v>
      </c>
      <c r="Q50" s="369" t="s">
        <v>393</v>
      </c>
      <c r="R50" s="367">
        <f t="shared" si="7"/>
        <v>0.25</v>
      </c>
      <c r="S50" s="200">
        <f t="shared" si="8"/>
        <v>0</v>
      </c>
      <c r="T50" s="202">
        <f t="shared" si="9"/>
        <v>0</v>
      </c>
      <c r="U50" s="199">
        <f t="shared" si="10"/>
        <v>0</v>
      </c>
      <c r="V50" s="199"/>
      <c r="W50" s="211"/>
      <c r="X50" s="211"/>
      <c r="Y50" s="211"/>
    </row>
    <row r="51" spans="1:25" x14ac:dyDescent="0.35">
      <c r="A51" s="224">
        <v>4</v>
      </c>
      <c r="B51" s="18"/>
      <c r="C51" s="175" t="str">
        <f>IFERROR(VLOOKUP(B51,#REF!,2,0),"")</f>
        <v/>
      </c>
      <c r="D51" s="176" t="str">
        <f>IFERROR(VLOOKUP(B51,#REF!,4,0),"")</f>
        <v/>
      </c>
      <c r="E51" s="454"/>
      <c r="F51" s="455"/>
      <c r="G51" s="455"/>
      <c r="H51" s="455"/>
      <c r="I51" s="455"/>
      <c r="J51" s="455"/>
      <c r="K51" s="455"/>
      <c r="L51" s="455"/>
      <c r="M51" s="456"/>
      <c r="N51" s="7"/>
      <c r="O51" s="8"/>
      <c r="P51" s="184">
        <f t="shared" si="11"/>
        <v>0</v>
      </c>
      <c r="Q51" s="369" t="s">
        <v>393</v>
      </c>
      <c r="R51" s="367">
        <f t="shared" si="7"/>
        <v>0.25</v>
      </c>
      <c r="S51" s="200">
        <f t="shared" si="8"/>
        <v>0</v>
      </c>
      <c r="T51" s="202">
        <f t="shared" si="9"/>
        <v>0</v>
      </c>
      <c r="U51" s="199">
        <f t="shared" si="10"/>
        <v>0</v>
      </c>
      <c r="V51" s="199"/>
      <c r="W51" s="211"/>
      <c r="X51" s="211"/>
      <c r="Y51" s="211"/>
    </row>
    <row r="52" spans="1:25" x14ac:dyDescent="0.35">
      <c r="A52" s="224">
        <v>5</v>
      </c>
      <c r="B52" s="18"/>
      <c r="C52" s="175" t="str">
        <f>IFERROR(VLOOKUP(B52,#REF!,2,0),"")</f>
        <v/>
      </c>
      <c r="D52" s="176" t="str">
        <f>IFERROR(VLOOKUP(B52,#REF!,4,0),"")</f>
        <v/>
      </c>
      <c r="E52" s="454"/>
      <c r="F52" s="455"/>
      <c r="G52" s="455"/>
      <c r="H52" s="455"/>
      <c r="I52" s="455"/>
      <c r="J52" s="455"/>
      <c r="K52" s="455"/>
      <c r="L52" s="455"/>
      <c r="M52" s="456"/>
      <c r="N52" s="7"/>
      <c r="O52" s="8"/>
      <c r="P52" s="184">
        <f t="shared" si="11"/>
        <v>0</v>
      </c>
      <c r="Q52" s="369" t="s">
        <v>393</v>
      </c>
      <c r="R52" s="367">
        <f t="shared" si="7"/>
        <v>0.25</v>
      </c>
      <c r="S52" s="200">
        <f t="shared" si="8"/>
        <v>0</v>
      </c>
      <c r="T52" s="202">
        <f t="shared" si="9"/>
        <v>0</v>
      </c>
      <c r="U52" s="199">
        <f t="shared" si="10"/>
        <v>0</v>
      </c>
      <c r="V52" s="199"/>
      <c r="W52" s="211"/>
      <c r="X52" s="211"/>
      <c r="Y52" s="211"/>
    </row>
    <row r="53" spans="1:25" x14ac:dyDescent="0.35">
      <c r="A53" s="224">
        <v>6</v>
      </c>
      <c r="B53" s="18"/>
      <c r="C53" s="175" t="str">
        <f>IFERROR(VLOOKUP(B53,#REF!,2,0),"")</f>
        <v/>
      </c>
      <c r="D53" s="176" t="str">
        <f>IFERROR(VLOOKUP(B53,#REF!,4,0),"")</f>
        <v/>
      </c>
      <c r="E53" s="454"/>
      <c r="F53" s="455"/>
      <c r="G53" s="455"/>
      <c r="H53" s="455"/>
      <c r="I53" s="455"/>
      <c r="J53" s="455"/>
      <c r="K53" s="455"/>
      <c r="L53" s="455"/>
      <c r="M53" s="456"/>
      <c r="N53" s="7"/>
      <c r="O53" s="8"/>
      <c r="P53" s="184">
        <f t="shared" si="11"/>
        <v>0</v>
      </c>
      <c r="Q53" s="369" t="s">
        <v>393</v>
      </c>
      <c r="R53" s="367">
        <f t="shared" si="7"/>
        <v>0.25</v>
      </c>
      <c r="S53" s="200">
        <f t="shared" si="8"/>
        <v>0</v>
      </c>
      <c r="T53" s="202">
        <f t="shared" si="9"/>
        <v>0</v>
      </c>
      <c r="U53" s="199">
        <f t="shared" si="10"/>
        <v>0</v>
      </c>
      <c r="V53" s="199"/>
      <c r="W53" s="211"/>
      <c r="X53" s="211"/>
      <c r="Y53" s="211"/>
    </row>
    <row r="54" spans="1:25" x14ac:dyDescent="0.35">
      <c r="A54" s="224">
        <v>7</v>
      </c>
      <c r="B54" s="18"/>
      <c r="C54" s="175" t="str">
        <f>IFERROR(VLOOKUP(B54,#REF!,2,0),"")</f>
        <v/>
      </c>
      <c r="D54" s="176" t="str">
        <f>IFERROR(VLOOKUP(B54,#REF!,4,0),"")</f>
        <v/>
      </c>
      <c r="E54" s="454"/>
      <c r="F54" s="455"/>
      <c r="G54" s="455"/>
      <c r="H54" s="455"/>
      <c r="I54" s="455"/>
      <c r="J54" s="455"/>
      <c r="K54" s="455"/>
      <c r="L54" s="455"/>
      <c r="M54" s="456"/>
      <c r="N54" s="7"/>
      <c r="O54" s="8"/>
      <c r="P54" s="184">
        <f t="shared" si="11"/>
        <v>0</v>
      </c>
      <c r="Q54" s="369" t="s">
        <v>393</v>
      </c>
      <c r="R54" s="367">
        <f t="shared" si="7"/>
        <v>0.25</v>
      </c>
      <c r="S54" s="200">
        <f t="shared" si="8"/>
        <v>0</v>
      </c>
      <c r="T54" s="202">
        <f t="shared" si="9"/>
        <v>0</v>
      </c>
      <c r="U54" s="199">
        <f t="shared" si="10"/>
        <v>0</v>
      </c>
      <c r="V54" s="199"/>
      <c r="W54" s="211"/>
      <c r="X54" s="211"/>
      <c r="Y54" s="211"/>
    </row>
    <row r="55" spans="1:25" x14ac:dyDescent="0.35">
      <c r="A55" s="224">
        <v>8</v>
      </c>
      <c r="B55" s="18"/>
      <c r="C55" s="175" t="str">
        <f>IFERROR(VLOOKUP(B55,#REF!,2,0),"")</f>
        <v/>
      </c>
      <c r="D55" s="176" t="str">
        <f>IFERROR(VLOOKUP(B55,#REF!,4,0),"")</f>
        <v/>
      </c>
      <c r="E55" s="454"/>
      <c r="F55" s="455"/>
      <c r="G55" s="455"/>
      <c r="H55" s="455"/>
      <c r="I55" s="455"/>
      <c r="J55" s="455"/>
      <c r="K55" s="455"/>
      <c r="L55" s="455"/>
      <c r="M55" s="456"/>
      <c r="N55" s="7"/>
      <c r="O55" s="8"/>
      <c r="P55" s="184">
        <f t="shared" si="11"/>
        <v>0</v>
      </c>
      <c r="Q55" s="369" t="s">
        <v>393</v>
      </c>
      <c r="R55" s="367">
        <f t="shared" si="7"/>
        <v>0.25</v>
      </c>
      <c r="S55" s="200">
        <f t="shared" si="8"/>
        <v>0</v>
      </c>
      <c r="T55" s="202">
        <f t="shared" si="9"/>
        <v>0</v>
      </c>
      <c r="U55" s="199">
        <f t="shared" si="10"/>
        <v>0</v>
      </c>
      <c r="V55" s="199"/>
      <c r="W55" s="211"/>
      <c r="X55" s="211"/>
      <c r="Y55" s="211"/>
    </row>
    <row r="56" spans="1:25" x14ac:dyDescent="0.35">
      <c r="A56" s="224">
        <v>9</v>
      </c>
      <c r="B56" s="18"/>
      <c r="C56" s="175" t="str">
        <f>IFERROR(VLOOKUP(B56,#REF!,2,0),"")</f>
        <v/>
      </c>
      <c r="D56" s="176" t="str">
        <f>IFERROR(VLOOKUP(B56,#REF!,4,0),"")</f>
        <v/>
      </c>
      <c r="E56" s="454"/>
      <c r="F56" s="455"/>
      <c r="G56" s="455"/>
      <c r="H56" s="455"/>
      <c r="I56" s="455"/>
      <c r="J56" s="455"/>
      <c r="K56" s="455"/>
      <c r="L56" s="455"/>
      <c r="M56" s="456"/>
      <c r="N56" s="7"/>
      <c r="O56" s="8"/>
      <c r="P56" s="184">
        <f t="shared" si="11"/>
        <v>0</v>
      </c>
      <c r="Q56" s="369" t="s">
        <v>393</v>
      </c>
      <c r="R56" s="367">
        <f t="shared" si="7"/>
        <v>0.25</v>
      </c>
      <c r="S56" s="200">
        <f t="shared" si="8"/>
        <v>0</v>
      </c>
      <c r="T56" s="202">
        <f t="shared" si="9"/>
        <v>0</v>
      </c>
      <c r="U56" s="199">
        <f t="shared" si="10"/>
        <v>0</v>
      </c>
      <c r="V56" s="199"/>
      <c r="W56" s="211"/>
      <c r="X56" s="211"/>
      <c r="Y56" s="211"/>
    </row>
    <row r="57" spans="1:25" x14ac:dyDescent="0.35">
      <c r="A57" s="224">
        <v>10</v>
      </c>
      <c r="B57" s="18"/>
      <c r="C57" s="175" t="str">
        <f>IFERROR(VLOOKUP(B57,#REF!,2,0),"")</f>
        <v/>
      </c>
      <c r="D57" s="176" t="str">
        <f>IFERROR(VLOOKUP(B57,#REF!,4,0),"")</f>
        <v/>
      </c>
      <c r="E57" s="454"/>
      <c r="F57" s="455"/>
      <c r="G57" s="455"/>
      <c r="H57" s="455"/>
      <c r="I57" s="455"/>
      <c r="J57" s="455"/>
      <c r="K57" s="455"/>
      <c r="L57" s="455"/>
      <c r="M57" s="456"/>
      <c r="N57" s="7"/>
      <c r="O57" s="8"/>
      <c r="P57" s="184">
        <f t="shared" si="11"/>
        <v>0</v>
      </c>
      <c r="Q57" s="369" t="s">
        <v>393</v>
      </c>
      <c r="R57" s="367">
        <f t="shared" si="7"/>
        <v>0.25</v>
      </c>
      <c r="S57" s="200">
        <f t="shared" si="8"/>
        <v>0</v>
      </c>
      <c r="T57" s="202">
        <f t="shared" si="9"/>
        <v>0</v>
      </c>
      <c r="U57" s="199">
        <f t="shared" si="10"/>
        <v>0</v>
      </c>
      <c r="V57" s="199"/>
      <c r="W57" s="211"/>
      <c r="X57" s="211"/>
      <c r="Y57" s="211"/>
    </row>
    <row r="58" spans="1:25" x14ac:dyDescent="0.35">
      <c r="A58" s="224">
        <v>11</v>
      </c>
      <c r="B58" s="18"/>
      <c r="C58" s="175" t="str">
        <f>IFERROR(VLOOKUP(B58,#REF!,2,0),"")</f>
        <v/>
      </c>
      <c r="D58" s="176" t="str">
        <f>IFERROR(VLOOKUP(B58,#REF!,4,0),"")</f>
        <v/>
      </c>
      <c r="E58" s="454"/>
      <c r="F58" s="455"/>
      <c r="G58" s="455"/>
      <c r="H58" s="455"/>
      <c r="I58" s="455"/>
      <c r="J58" s="455"/>
      <c r="K58" s="455"/>
      <c r="L58" s="455"/>
      <c r="M58" s="456"/>
      <c r="N58" s="7"/>
      <c r="O58" s="8"/>
      <c r="P58" s="184">
        <f t="shared" si="11"/>
        <v>0</v>
      </c>
      <c r="Q58" s="369"/>
      <c r="R58" s="367">
        <f t="shared" si="7"/>
        <v>0</v>
      </c>
      <c r="S58" s="200">
        <f t="shared" si="8"/>
        <v>0</v>
      </c>
      <c r="T58" s="202">
        <f t="shared" si="9"/>
        <v>0</v>
      </c>
      <c r="U58" s="199">
        <f t="shared" si="10"/>
        <v>0</v>
      </c>
      <c r="V58" s="199"/>
      <c r="W58" s="211"/>
      <c r="X58" s="211"/>
      <c r="Y58" s="211"/>
    </row>
    <row r="59" spans="1:25" x14ac:dyDescent="0.35">
      <c r="A59" s="224">
        <v>12</v>
      </c>
      <c r="B59" s="18"/>
      <c r="C59" s="175" t="str">
        <f>IFERROR(VLOOKUP(B59,#REF!,2,0),"")</f>
        <v/>
      </c>
      <c r="D59" s="176" t="str">
        <f>IFERROR(VLOOKUP(B59,#REF!,4,0),"")</f>
        <v/>
      </c>
      <c r="E59" s="454"/>
      <c r="F59" s="455"/>
      <c r="G59" s="455"/>
      <c r="H59" s="455"/>
      <c r="I59" s="455"/>
      <c r="J59" s="455"/>
      <c r="K59" s="455"/>
      <c r="L59" s="455"/>
      <c r="M59" s="456"/>
      <c r="N59" s="7"/>
      <c r="O59" s="8"/>
      <c r="P59" s="184">
        <f t="shared" si="11"/>
        <v>0</v>
      </c>
      <c r="Q59" s="369"/>
      <c r="R59" s="367">
        <f t="shared" si="7"/>
        <v>0</v>
      </c>
      <c r="S59" s="200">
        <f t="shared" si="8"/>
        <v>0</v>
      </c>
      <c r="T59" s="202">
        <f t="shared" si="9"/>
        <v>0</v>
      </c>
      <c r="U59" s="199">
        <f t="shared" si="10"/>
        <v>0</v>
      </c>
      <c r="V59" s="199"/>
      <c r="W59" s="211"/>
      <c r="X59" s="211"/>
      <c r="Y59" s="211"/>
    </row>
    <row r="60" spans="1:25" x14ac:dyDescent="0.35">
      <c r="A60" s="224">
        <v>13</v>
      </c>
      <c r="B60" s="18"/>
      <c r="C60" s="175" t="str">
        <f>IFERROR(VLOOKUP(B60,#REF!,2,0),"")</f>
        <v/>
      </c>
      <c r="D60" s="176" t="str">
        <f>IFERROR(VLOOKUP(B60,#REF!,4,0),"")</f>
        <v/>
      </c>
      <c r="E60" s="454"/>
      <c r="F60" s="455"/>
      <c r="G60" s="455"/>
      <c r="H60" s="455"/>
      <c r="I60" s="455"/>
      <c r="J60" s="455"/>
      <c r="K60" s="455"/>
      <c r="L60" s="455"/>
      <c r="M60" s="456"/>
      <c r="N60" s="7"/>
      <c r="O60" s="8"/>
      <c r="P60" s="184">
        <f t="shared" si="11"/>
        <v>0</v>
      </c>
      <c r="Q60" s="369"/>
      <c r="R60" s="367">
        <f t="shared" si="7"/>
        <v>0</v>
      </c>
      <c r="S60" s="200">
        <f t="shared" si="8"/>
        <v>0</v>
      </c>
      <c r="T60" s="202">
        <f t="shared" si="9"/>
        <v>0</v>
      </c>
      <c r="U60" s="199">
        <f t="shared" si="10"/>
        <v>0</v>
      </c>
      <c r="V60" s="199"/>
      <c r="W60" s="211"/>
      <c r="X60" s="211"/>
      <c r="Y60" s="211"/>
    </row>
    <row r="61" spans="1:25" x14ac:dyDescent="0.35">
      <c r="A61" s="224">
        <v>14</v>
      </c>
      <c r="B61" s="18"/>
      <c r="C61" s="175" t="str">
        <f>IFERROR(VLOOKUP(B61,#REF!,2,0),"")</f>
        <v/>
      </c>
      <c r="D61" s="176" t="str">
        <f>IFERROR(VLOOKUP(B61,#REF!,4,0),"")</f>
        <v/>
      </c>
      <c r="E61" s="454"/>
      <c r="F61" s="455"/>
      <c r="G61" s="455"/>
      <c r="H61" s="455"/>
      <c r="I61" s="455"/>
      <c r="J61" s="455"/>
      <c r="K61" s="455"/>
      <c r="L61" s="455"/>
      <c r="M61" s="456"/>
      <c r="N61" s="7"/>
      <c r="O61" s="8"/>
      <c r="P61" s="184">
        <f t="shared" si="11"/>
        <v>0</v>
      </c>
      <c r="Q61" s="369"/>
      <c r="R61" s="367">
        <f t="shared" si="7"/>
        <v>0</v>
      </c>
      <c r="S61" s="200">
        <f t="shared" si="8"/>
        <v>0</v>
      </c>
      <c r="T61" s="202">
        <f t="shared" si="9"/>
        <v>0</v>
      </c>
      <c r="U61" s="199">
        <f t="shared" si="10"/>
        <v>0</v>
      </c>
      <c r="V61" s="199"/>
      <c r="W61" s="211"/>
      <c r="X61" s="211"/>
      <c r="Y61" s="211"/>
    </row>
    <row r="62" spans="1:25" x14ac:dyDescent="0.35">
      <c r="A62" s="224">
        <v>15</v>
      </c>
      <c r="B62" s="18"/>
      <c r="C62" s="175" t="str">
        <f>IFERROR(VLOOKUP(B62,#REF!,2,0),"")</f>
        <v/>
      </c>
      <c r="D62" s="176" t="str">
        <f>IFERROR(VLOOKUP(B62,#REF!,4,0),"")</f>
        <v/>
      </c>
      <c r="E62" s="454"/>
      <c r="F62" s="455"/>
      <c r="G62" s="455"/>
      <c r="H62" s="455"/>
      <c r="I62" s="455"/>
      <c r="J62" s="455"/>
      <c r="K62" s="455"/>
      <c r="L62" s="455"/>
      <c r="M62" s="456"/>
      <c r="N62" s="7"/>
      <c r="O62" s="8"/>
      <c r="P62" s="184">
        <f t="shared" si="11"/>
        <v>0</v>
      </c>
      <c r="Q62" s="369"/>
      <c r="R62" s="367">
        <f t="shared" si="7"/>
        <v>0</v>
      </c>
      <c r="S62" s="200">
        <f t="shared" si="8"/>
        <v>0</v>
      </c>
      <c r="T62" s="202">
        <f t="shared" si="9"/>
        <v>0</v>
      </c>
      <c r="U62" s="199">
        <f t="shared" si="10"/>
        <v>0</v>
      </c>
      <c r="V62" s="199"/>
      <c r="W62" s="211"/>
      <c r="X62" s="211"/>
      <c r="Y62" s="211"/>
    </row>
    <row r="63" spans="1:25" x14ac:dyDescent="0.35">
      <c r="A63" s="224">
        <v>16</v>
      </c>
      <c r="B63" s="18"/>
      <c r="C63" s="175" t="str">
        <f>IFERROR(VLOOKUP(B63,#REF!,2,0),"")</f>
        <v/>
      </c>
      <c r="D63" s="176" t="str">
        <f>IFERROR(VLOOKUP(B63,#REF!,4,0),"")</f>
        <v/>
      </c>
      <c r="E63" s="454"/>
      <c r="F63" s="455"/>
      <c r="G63" s="455"/>
      <c r="H63" s="455"/>
      <c r="I63" s="455"/>
      <c r="J63" s="455"/>
      <c r="K63" s="455"/>
      <c r="L63" s="455"/>
      <c r="M63" s="456"/>
      <c r="N63" s="7"/>
      <c r="O63" s="8"/>
      <c r="P63" s="184">
        <f t="shared" si="11"/>
        <v>0</v>
      </c>
      <c r="Q63" s="369"/>
      <c r="R63" s="367">
        <f t="shared" si="7"/>
        <v>0</v>
      </c>
      <c r="S63" s="200">
        <f t="shared" si="8"/>
        <v>0</v>
      </c>
      <c r="T63" s="202">
        <f t="shared" si="9"/>
        <v>0</v>
      </c>
      <c r="U63" s="199">
        <f t="shared" si="10"/>
        <v>0</v>
      </c>
      <c r="V63" s="199"/>
      <c r="W63" s="211"/>
      <c r="X63" s="211"/>
      <c r="Y63" s="211"/>
    </row>
    <row r="64" spans="1:25" x14ac:dyDescent="0.35">
      <c r="A64" s="224">
        <v>17</v>
      </c>
      <c r="B64" s="18"/>
      <c r="C64" s="175" t="str">
        <f>IFERROR(VLOOKUP(B64,#REF!,2,0),"")</f>
        <v/>
      </c>
      <c r="D64" s="176" t="str">
        <f>IFERROR(VLOOKUP(B64,#REF!,4,0),"")</f>
        <v/>
      </c>
      <c r="E64" s="454"/>
      <c r="F64" s="455"/>
      <c r="G64" s="455"/>
      <c r="H64" s="455"/>
      <c r="I64" s="455"/>
      <c r="J64" s="455"/>
      <c r="K64" s="455"/>
      <c r="L64" s="455"/>
      <c r="M64" s="456"/>
      <c r="N64" s="7"/>
      <c r="O64" s="8"/>
      <c r="P64" s="184">
        <f t="shared" si="11"/>
        <v>0</v>
      </c>
      <c r="Q64" s="369"/>
      <c r="R64" s="367">
        <f t="shared" si="7"/>
        <v>0</v>
      </c>
      <c r="S64" s="200">
        <f t="shared" si="8"/>
        <v>0</v>
      </c>
      <c r="T64" s="202">
        <f t="shared" si="9"/>
        <v>0</v>
      </c>
      <c r="U64" s="199">
        <f t="shared" si="10"/>
        <v>0</v>
      </c>
      <c r="V64" s="199"/>
      <c r="W64" s="211"/>
      <c r="X64" s="211"/>
      <c r="Y64" s="211"/>
    </row>
    <row r="65" spans="1:26" x14ac:dyDescent="0.35">
      <c r="A65" s="224">
        <v>18</v>
      </c>
      <c r="B65" s="18"/>
      <c r="C65" s="175" t="str">
        <f>IFERROR(VLOOKUP(B65,#REF!,2,0),"")</f>
        <v/>
      </c>
      <c r="D65" s="176" t="str">
        <f>IFERROR(VLOOKUP(B65,#REF!,4,0),"")</f>
        <v/>
      </c>
      <c r="E65" s="454"/>
      <c r="F65" s="455"/>
      <c r="G65" s="455"/>
      <c r="H65" s="455"/>
      <c r="I65" s="455"/>
      <c r="J65" s="455"/>
      <c r="K65" s="455"/>
      <c r="L65" s="455"/>
      <c r="M65" s="456"/>
      <c r="N65" s="7"/>
      <c r="O65" s="8"/>
      <c r="P65" s="184">
        <f t="shared" si="11"/>
        <v>0</v>
      </c>
      <c r="Q65" s="369"/>
      <c r="R65" s="367">
        <f t="shared" si="7"/>
        <v>0</v>
      </c>
      <c r="S65" s="200">
        <f t="shared" si="8"/>
        <v>0</v>
      </c>
      <c r="T65" s="202">
        <f t="shared" si="9"/>
        <v>0</v>
      </c>
      <c r="U65" s="199">
        <f t="shared" si="10"/>
        <v>0</v>
      </c>
      <c r="V65" s="199"/>
      <c r="W65" s="211"/>
      <c r="X65" s="211"/>
      <c r="Y65" s="211"/>
    </row>
    <row r="66" spans="1:26" x14ac:dyDescent="0.35">
      <c r="A66" s="224">
        <v>19</v>
      </c>
      <c r="B66" s="18"/>
      <c r="C66" s="175" t="str">
        <f>IFERROR(VLOOKUP(B66,#REF!,2,0),"")</f>
        <v/>
      </c>
      <c r="D66" s="176" t="str">
        <f>IFERROR(VLOOKUP(B66,#REF!,4,0),"")</f>
        <v/>
      </c>
      <c r="E66" s="454"/>
      <c r="F66" s="455"/>
      <c r="G66" s="455"/>
      <c r="H66" s="455"/>
      <c r="I66" s="455"/>
      <c r="J66" s="455"/>
      <c r="K66" s="455"/>
      <c r="L66" s="455"/>
      <c r="M66" s="456"/>
      <c r="N66" s="7"/>
      <c r="O66" s="8"/>
      <c r="P66" s="184">
        <f t="shared" si="11"/>
        <v>0</v>
      </c>
      <c r="Q66" s="369"/>
      <c r="R66" s="367">
        <f t="shared" si="7"/>
        <v>0</v>
      </c>
      <c r="S66" s="200">
        <f t="shared" si="8"/>
        <v>0</v>
      </c>
      <c r="T66" s="202">
        <f t="shared" si="9"/>
        <v>0</v>
      </c>
      <c r="U66" s="199">
        <f t="shared" si="10"/>
        <v>0</v>
      </c>
      <c r="V66" s="199"/>
      <c r="W66" s="211"/>
      <c r="X66" s="211"/>
      <c r="Y66" s="211"/>
    </row>
    <row r="67" spans="1:26" ht="15" thickBot="1" x14ac:dyDescent="0.4">
      <c r="A67" s="225">
        <v>20</v>
      </c>
      <c r="B67" s="19"/>
      <c r="C67" s="175" t="str">
        <f>IFERROR(VLOOKUP(B67,#REF!,2,0),"")</f>
        <v/>
      </c>
      <c r="D67" s="176" t="str">
        <f>IFERROR(VLOOKUP(B67,#REF!,4,0),"")</f>
        <v/>
      </c>
      <c r="E67" s="457"/>
      <c r="F67" s="458"/>
      <c r="G67" s="458"/>
      <c r="H67" s="458"/>
      <c r="I67" s="458"/>
      <c r="J67" s="458"/>
      <c r="K67" s="458"/>
      <c r="L67" s="458"/>
      <c r="M67" s="459"/>
      <c r="N67" s="26"/>
      <c r="O67" s="27"/>
      <c r="P67" s="184">
        <f t="shared" si="11"/>
        <v>0</v>
      </c>
      <c r="Q67" s="369"/>
      <c r="R67" s="367">
        <f t="shared" si="7"/>
        <v>0</v>
      </c>
      <c r="S67" s="200">
        <f t="shared" si="8"/>
        <v>0</v>
      </c>
      <c r="T67" s="202">
        <f t="shared" si="9"/>
        <v>0</v>
      </c>
      <c r="U67" s="199">
        <f t="shared" si="10"/>
        <v>0</v>
      </c>
      <c r="V67" s="199"/>
      <c r="W67" s="211"/>
      <c r="X67" s="211"/>
      <c r="Y67" s="211"/>
    </row>
    <row r="68" spans="1:26" ht="15" thickBot="1" x14ac:dyDescent="0.4">
      <c r="A68" s="226"/>
      <c r="B68" s="227" t="s">
        <v>10</v>
      </c>
      <c r="C68" s="235"/>
      <c r="D68" s="236"/>
      <c r="E68" s="638"/>
      <c r="F68" s="639"/>
      <c r="G68" s="639"/>
      <c r="H68" s="639"/>
      <c r="I68" s="639"/>
      <c r="J68" s="639"/>
      <c r="K68" s="639"/>
      <c r="L68" s="639"/>
      <c r="M68" s="640"/>
      <c r="N68" s="227"/>
      <c r="O68" s="230"/>
      <c r="P68" s="370">
        <f>SUM(P48:P67)</f>
        <v>0</v>
      </c>
      <c r="Q68" s="230"/>
      <c r="R68" s="230"/>
      <c r="S68" s="204">
        <f>SUM(S48:S67)</f>
        <v>0</v>
      </c>
      <c r="T68" s="206">
        <f>SUM(T48:T67)</f>
        <v>0</v>
      </c>
      <c r="U68" s="210"/>
      <c r="V68" s="210"/>
      <c r="W68" s="211"/>
      <c r="X68" s="211"/>
      <c r="Y68" s="211"/>
    </row>
    <row r="69" spans="1:26" x14ac:dyDescent="0.35">
      <c r="A69" s="237"/>
      <c r="B69" s="237"/>
      <c r="C69" s="238"/>
      <c r="D69" s="239"/>
      <c r="F69" s="237"/>
      <c r="G69" s="237"/>
      <c r="H69" s="210"/>
      <c r="I69" s="210"/>
      <c r="J69" s="210"/>
      <c r="K69" s="210"/>
      <c r="L69" s="210"/>
      <c r="M69" s="210"/>
      <c r="N69" s="210"/>
      <c r="O69" s="210"/>
      <c r="P69" s="210"/>
      <c r="Q69" s="210"/>
      <c r="R69" s="210"/>
      <c r="S69" s="210"/>
      <c r="T69" s="210"/>
      <c r="U69" s="210"/>
      <c r="V69" s="210"/>
      <c r="W69" s="210"/>
      <c r="X69" s="211"/>
      <c r="Y69" s="211"/>
      <c r="Z69" s="211"/>
    </row>
    <row r="70" spans="1:26" ht="12.75" customHeight="1" x14ac:dyDescent="0.35">
      <c r="A70" s="210"/>
      <c r="B70" s="210"/>
      <c r="C70" s="210"/>
      <c r="D70" s="210"/>
      <c r="E70" s="210"/>
      <c r="F70" s="210"/>
      <c r="G70" s="210"/>
      <c r="H70" s="210"/>
      <c r="I70" s="210"/>
      <c r="J70" s="210"/>
      <c r="K70" s="210"/>
      <c r="L70" s="210"/>
      <c r="M70" s="210"/>
      <c r="N70" s="210"/>
      <c r="O70" s="210"/>
      <c r="P70" s="210"/>
      <c r="Q70" s="210"/>
      <c r="R70" s="210"/>
      <c r="S70" s="210"/>
      <c r="T70" s="210"/>
      <c r="U70" s="210"/>
      <c r="V70" s="210"/>
      <c r="W70" s="210"/>
      <c r="X70" s="211"/>
      <c r="Y70" s="211"/>
      <c r="Z70" s="211"/>
    </row>
    <row r="71" spans="1:26" x14ac:dyDescent="0.35">
      <c r="A71" s="240" t="s">
        <v>48</v>
      </c>
      <c r="B71" s="218"/>
      <c r="C71" s="210"/>
      <c r="D71" s="210"/>
      <c r="E71" s="210"/>
      <c r="F71" s="210"/>
      <c r="G71" s="210"/>
      <c r="H71" s="210"/>
      <c r="I71" s="210"/>
      <c r="J71" s="210"/>
      <c r="K71" s="210"/>
      <c r="L71" s="210"/>
      <c r="M71" s="210"/>
      <c r="N71" s="210"/>
      <c r="O71" s="210"/>
      <c r="P71" s="210"/>
      <c r="Q71" s="210"/>
      <c r="R71" s="210"/>
      <c r="S71" s="210"/>
      <c r="T71" s="210"/>
      <c r="U71" s="210"/>
      <c r="V71" s="210"/>
      <c r="W71" s="210"/>
      <c r="X71" s="211"/>
      <c r="Y71" s="211"/>
      <c r="Z71" s="211"/>
    </row>
    <row r="72" spans="1:26" ht="6" customHeight="1" thickBot="1" x14ac:dyDescent="0.4">
      <c r="A72" s="218"/>
      <c r="B72" s="218"/>
      <c r="C72" s="210"/>
      <c r="D72" s="210"/>
      <c r="E72" s="210"/>
      <c r="F72" s="210"/>
      <c r="G72" s="210"/>
      <c r="H72" s="210"/>
      <c r="I72" s="210"/>
      <c r="J72" s="210"/>
      <c r="K72" s="210"/>
      <c r="L72" s="210"/>
      <c r="M72" s="210"/>
      <c r="N72" s="210"/>
      <c r="O72" s="210"/>
      <c r="P72" s="210"/>
      <c r="Q72" s="210"/>
      <c r="R72" s="210"/>
      <c r="S72" s="210"/>
      <c r="T72" s="210"/>
      <c r="U72" s="210"/>
      <c r="V72" s="210"/>
      <c r="W72" s="210"/>
      <c r="X72" s="211"/>
      <c r="Y72" s="211"/>
      <c r="Z72" s="211"/>
    </row>
    <row r="73" spans="1:26" ht="15" customHeight="1" x14ac:dyDescent="0.35">
      <c r="A73" s="606" t="s">
        <v>3</v>
      </c>
      <c r="B73" s="493" t="s">
        <v>64</v>
      </c>
      <c r="C73" s="493" t="s">
        <v>69</v>
      </c>
      <c r="D73" s="495" t="s">
        <v>70</v>
      </c>
      <c r="E73" s="499" t="s">
        <v>9</v>
      </c>
      <c r="F73" s="500"/>
      <c r="G73" s="500"/>
      <c r="H73" s="500"/>
      <c r="I73" s="500"/>
      <c r="J73" s="500"/>
      <c r="K73" s="500"/>
      <c r="L73" s="500"/>
      <c r="M73" s="500"/>
      <c r="N73" s="500"/>
      <c r="O73" s="501"/>
      <c r="P73" s="525" t="s">
        <v>73</v>
      </c>
      <c r="Q73" s="495" t="s">
        <v>331</v>
      </c>
      <c r="R73" s="495" t="s">
        <v>310</v>
      </c>
      <c r="S73" s="517" t="s">
        <v>72</v>
      </c>
      <c r="T73" s="507" t="s">
        <v>67</v>
      </c>
      <c r="U73" s="210"/>
      <c r="V73" s="210"/>
      <c r="W73" s="211"/>
      <c r="X73" s="211"/>
      <c r="Y73" s="211"/>
    </row>
    <row r="74" spans="1:26" ht="15" thickBot="1" x14ac:dyDescent="0.4">
      <c r="A74" s="607"/>
      <c r="B74" s="494"/>
      <c r="C74" s="494"/>
      <c r="D74" s="496"/>
      <c r="E74" s="502"/>
      <c r="F74" s="503"/>
      <c r="G74" s="503"/>
      <c r="H74" s="503"/>
      <c r="I74" s="503"/>
      <c r="J74" s="503"/>
      <c r="K74" s="503"/>
      <c r="L74" s="503"/>
      <c r="M74" s="503"/>
      <c r="N74" s="503"/>
      <c r="O74" s="504"/>
      <c r="P74" s="527"/>
      <c r="Q74" s="520"/>
      <c r="R74" s="520"/>
      <c r="S74" s="518"/>
      <c r="T74" s="508"/>
      <c r="U74" s="210"/>
      <c r="V74" s="210"/>
      <c r="W74" s="211"/>
      <c r="X74" s="211"/>
      <c r="Y74" s="211"/>
    </row>
    <row r="75" spans="1:26" x14ac:dyDescent="0.35">
      <c r="A75" s="241">
        <v>1</v>
      </c>
      <c r="B75" s="28"/>
      <c r="C75" s="175" t="str">
        <f>IFERROR(VLOOKUP(B75,#REF!,2,0),"")</f>
        <v/>
      </c>
      <c r="D75" s="176" t="str">
        <f>IFERROR(VLOOKUP(B75,#REF!,4,0),"")</f>
        <v/>
      </c>
      <c r="E75" s="460"/>
      <c r="F75" s="461"/>
      <c r="G75" s="461"/>
      <c r="H75" s="461"/>
      <c r="I75" s="461"/>
      <c r="J75" s="461"/>
      <c r="K75" s="461"/>
      <c r="L75" s="461"/>
      <c r="M75" s="461"/>
      <c r="N75" s="461"/>
      <c r="O75" s="462"/>
      <c r="P75" s="50"/>
      <c r="Q75" s="369" t="s">
        <v>393</v>
      </c>
      <c r="R75" s="367">
        <f t="shared" ref="R75:R89" si="12">IF(Q75="Test- en experimenteerinfra.",25%,0)</f>
        <v>0.25</v>
      </c>
      <c r="S75" s="200">
        <f t="shared" ref="S75:S89" si="13">+P75*R75</f>
        <v>0</v>
      </c>
      <c r="T75" s="202">
        <f t="shared" ref="T75:T89" si="14">IFERROR(P75*(D75+R75),0)</f>
        <v>0</v>
      </c>
      <c r="U75" s="210"/>
      <c r="V75" s="210"/>
      <c r="W75" s="211"/>
      <c r="X75" s="211"/>
      <c r="Y75" s="211"/>
    </row>
    <row r="76" spans="1:26" x14ac:dyDescent="0.35">
      <c r="A76" s="241">
        <v>2</v>
      </c>
      <c r="B76" s="18"/>
      <c r="C76" s="175" t="str">
        <f>IFERROR(VLOOKUP(B76,#REF!,2,0),"")</f>
        <v/>
      </c>
      <c r="D76" s="176" t="str">
        <f>IFERROR(VLOOKUP(B76,#REF!,4,0),"")</f>
        <v/>
      </c>
      <c r="E76" s="454"/>
      <c r="F76" s="455"/>
      <c r="G76" s="455"/>
      <c r="H76" s="455"/>
      <c r="I76" s="455"/>
      <c r="J76" s="455"/>
      <c r="K76" s="455"/>
      <c r="L76" s="455"/>
      <c r="M76" s="455"/>
      <c r="N76" s="455"/>
      <c r="O76" s="456"/>
      <c r="P76" s="51"/>
      <c r="Q76" s="369" t="s">
        <v>393</v>
      </c>
      <c r="R76" s="367">
        <f t="shared" si="12"/>
        <v>0.25</v>
      </c>
      <c r="S76" s="200">
        <f t="shared" si="13"/>
        <v>0</v>
      </c>
      <c r="T76" s="202">
        <f t="shared" si="14"/>
        <v>0</v>
      </c>
      <c r="U76" s="210"/>
      <c r="V76" s="210"/>
      <c r="W76" s="211"/>
      <c r="X76" s="211"/>
      <c r="Y76" s="211"/>
    </row>
    <row r="77" spans="1:26" x14ac:dyDescent="0.35">
      <c r="A77" s="241">
        <v>3</v>
      </c>
      <c r="B77" s="18"/>
      <c r="C77" s="175" t="str">
        <f>IFERROR(VLOOKUP(B77,#REF!,2,0),"")</f>
        <v/>
      </c>
      <c r="D77" s="176" t="str">
        <f>IFERROR(VLOOKUP(B77,#REF!,4,0),"")</f>
        <v/>
      </c>
      <c r="E77" s="454"/>
      <c r="F77" s="455"/>
      <c r="G77" s="455"/>
      <c r="H77" s="455"/>
      <c r="I77" s="455"/>
      <c r="J77" s="455"/>
      <c r="K77" s="455"/>
      <c r="L77" s="455"/>
      <c r="M77" s="455"/>
      <c r="N77" s="455"/>
      <c r="O77" s="456"/>
      <c r="P77" s="51"/>
      <c r="Q77" s="369" t="s">
        <v>393</v>
      </c>
      <c r="R77" s="367">
        <f t="shared" si="12"/>
        <v>0.25</v>
      </c>
      <c r="S77" s="200">
        <f t="shared" si="13"/>
        <v>0</v>
      </c>
      <c r="T77" s="202">
        <f t="shared" si="14"/>
        <v>0</v>
      </c>
      <c r="U77" s="210"/>
      <c r="V77" s="210"/>
      <c r="W77" s="211"/>
      <c r="X77" s="211"/>
      <c r="Y77" s="211"/>
    </row>
    <row r="78" spans="1:26" x14ac:dyDescent="0.35">
      <c r="A78" s="241">
        <v>4</v>
      </c>
      <c r="B78" s="18"/>
      <c r="C78" s="175" t="str">
        <f>IFERROR(VLOOKUP(B78,#REF!,2,0),"")</f>
        <v/>
      </c>
      <c r="D78" s="176" t="str">
        <f>IFERROR(VLOOKUP(B78,#REF!,4,0),"")</f>
        <v/>
      </c>
      <c r="E78" s="454"/>
      <c r="F78" s="455"/>
      <c r="G78" s="455"/>
      <c r="H78" s="455"/>
      <c r="I78" s="455"/>
      <c r="J78" s="455"/>
      <c r="K78" s="455"/>
      <c r="L78" s="455"/>
      <c r="M78" s="455"/>
      <c r="N78" s="455"/>
      <c r="O78" s="456"/>
      <c r="P78" s="51"/>
      <c r="Q78" s="369" t="s">
        <v>393</v>
      </c>
      <c r="R78" s="367">
        <f t="shared" si="12"/>
        <v>0.25</v>
      </c>
      <c r="S78" s="200">
        <f t="shared" si="13"/>
        <v>0</v>
      </c>
      <c r="T78" s="202">
        <f t="shared" si="14"/>
        <v>0</v>
      </c>
      <c r="U78" s="210"/>
      <c r="V78" s="210"/>
      <c r="W78" s="211"/>
      <c r="X78" s="211"/>
      <c r="Y78" s="211"/>
    </row>
    <row r="79" spans="1:26" x14ac:dyDescent="0.35">
      <c r="A79" s="241">
        <v>5</v>
      </c>
      <c r="B79" s="18"/>
      <c r="C79" s="175" t="str">
        <f>IFERROR(VLOOKUP(B79,#REF!,2,0),"")</f>
        <v/>
      </c>
      <c r="D79" s="176" t="str">
        <f>IFERROR(VLOOKUP(B79,#REF!,4,0),"")</f>
        <v/>
      </c>
      <c r="E79" s="454"/>
      <c r="F79" s="455"/>
      <c r="G79" s="455"/>
      <c r="H79" s="455"/>
      <c r="I79" s="455"/>
      <c r="J79" s="455"/>
      <c r="K79" s="455"/>
      <c r="L79" s="455"/>
      <c r="M79" s="455"/>
      <c r="N79" s="455"/>
      <c r="O79" s="456"/>
      <c r="P79" s="51"/>
      <c r="Q79" s="369" t="s">
        <v>393</v>
      </c>
      <c r="R79" s="367">
        <f t="shared" si="12"/>
        <v>0.25</v>
      </c>
      <c r="S79" s="200">
        <f t="shared" si="13"/>
        <v>0</v>
      </c>
      <c r="T79" s="202">
        <f t="shared" si="14"/>
        <v>0</v>
      </c>
      <c r="U79" s="210"/>
      <c r="V79" s="210"/>
      <c r="W79" s="211"/>
      <c r="X79" s="211"/>
      <c r="Y79" s="211"/>
    </row>
    <row r="80" spans="1:26" x14ac:dyDescent="0.35">
      <c r="A80" s="241">
        <v>6</v>
      </c>
      <c r="B80" s="18"/>
      <c r="C80" s="175" t="str">
        <f>IFERROR(VLOOKUP(B80,#REF!,2,0),"")</f>
        <v/>
      </c>
      <c r="D80" s="176" t="str">
        <f>IFERROR(VLOOKUP(B80,#REF!,4,0),"")</f>
        <v/>
      </c>
      <c r="E80" s="454"/>
      <c r="F80" s="455"/>
      <c r="G80" s="455"/>
      <c r="H80" s="455"/>
      <c r="I80" s="455"/>
      <c r="J80" s="455"/>
      <c r="K80" s="455"/>
      <c r="L80" s="455"/>
      <c r="M80" s="455"/>
      <c r="N80" s="455"/>
      <c r="O80" s="456"/>
      <c r="P80" s="51"/>
      <c r="Q80" s="369" t="s">
        <v>393</v>
      </c>
      <c r="R80" s="367">
        <f t="shared" si="12"/>
        <v>0.25</v>
      </c>
      <c r="S80" s="200">
        <f t="shared" si="13"/>
        <v>0</v>
      </c>
      <c r="T80" s="202">
        <f t="shared" si="14"/>
        <v>0</v>
      </c>
      <c r="U80" s="210"/>
      <c r="V80" s="210"/>
      <c r="W80" s="211"/>
      <c r="X80" s="211"/>
      <c r="Y80" s="211"/>
    </row>
    <row r="81" spans="1:26" x14ac:dyDescent="0.35">
      <c r="A81" s="241">
        <v>7</v>
      </c>
      <c r="B81" s="18"/>
      <c r="C81" s="175" t="str">
        <f>IFERROR(VLOOKUP(B81,#REF!,2,0),"")</f>
        <v/>
      </c>
      <c r="D81" s="176" t="str">
        <f>IFERROR(VLOOKUP(B81,#REF!,4,0),"")</f>
        <v/>
      </c>
      <c r="E81" s="454"/>
      <c r="F81" s="455"/>
      <c r="G81" s="455"/>
      <c r="H81" s="455"/>
      <c r="I81" s="455"/>
      <c r="J81" s="455"/>
      <c r="K81" s="455"/>
      <c r="L81" s="455"/>
      <c r="M81" s="455"/>
      <c r="N81" s="455"/>
      <c r="O81" s="456"/>
      <c r="P81" s="51"/>
      <c r="Q81" s="369" t="s">
        <v>393</v>
      </c>
      <c r="R81" s="367">
        <f t="shared" si="12"/>
        <v>0.25</v>
      </c>
      <c r="S81" s="200">
        <f t="shared" si="13"/>
        <v>0</v>
      </c>
      <c r="T81" s="202">
        <f t="shared" si="14"/>
        <v>0</v>
      </c>
      <c r="U81" s="210"/>
      <c r="V81" s="210"/>
      <c r="W81" s="211"/>
      <c r="X81" s="211"/>
      <c r="Y81" s="211"/>
    </row>
    <row r="82" spans="1:26" x14ac:dyDescent="0.35">
      <c r="A82" s="241">
        <v>8</v>
      </c>
      <c r="B82" s="18"/>
      <c r="C82" s="175" t="str">
        <f>IFERROR(VLOOKUP(B82,#REF!,2,0),"")</f>
        <v/>
      </c>
      <c r="D82" s="176" t="str">
        <f>IFERROR(VLOOKUP(B82,#REF!,4,0),"")</f>
        <v/>
      </c>
      <c r="E82" s="454"/>
      <c r="F82" s="455"/>
      <c r="G82" s="455"/>
      <c r="H82" s="455"/>
      <c r="I82" s="455"/>
      <c r="J82" s="455"/>
      <c r="K82" s="455"/>
      <c r="L82" s="455"/>
      <c r="M82" s="455"/>
      <c r="N82" s="455"/>
      <c r="O82" s="456"/>
      <c r="P82" s="51"/>
      <c r="Q82" s="369" t="s">
        <v>393</v>
      </c>
      <c r="R82" s="367">
        <f t="shared" si="12"/>
        <v>0.25</v>
      </c>
      <c r="S82" s="200">
        <f t="shared" si="13"/>
        <v>0</v>
      </c>
      <c r="T82" s="202">
        <f t="shared" si="14"/>
        <v>0</v>
      </c>
      <c r="U82" s="210"/>
      <c r="V82" s="210"/>
      <c r="W82" s="211"/>
      <c r="X82" s="211"/>
      <c r="Y82" s="211"/>
    </row>
    <row r="83" spans="1:26" x14ac:dyDescent="0.35">
      <c r="A83" s="241">
        <v>9</v>
      </c>
      <c r="B83" s="18"/>
      <c r="C83" s="175" t="str">
        <f>IFERROR(VLOOKUP(B83,#REF!,2,0),"")</f>
        <v/>
      </c>
      <c r="D83" s="176" t="str">
        <f>IFERROR(VLOOKUP(B83,#REF!,4,0),"")</f>
        <v/>
      </c>
      <c r="E83" s="454"/>
      <c r="F83" s="455"/>
      <c r="G83" s="455"/>
      <c r="H83" s="455"/>
      <c r="I83" s="455"/>
      <c r="J83" s="455"/>
      <c r="K83" s="455"/>
      <c r="L83" s="455"/>
      <c r="M83" s="455"/>
      <c r="N83" s="455"/>
      <c r="O83" s="456"/>
      <c r="P83" s="51"/>
      <c r="Q83" s="369" t="s">
        <v>393</v>
      </c>
      <c r="R83" s="367">
        <f t="shared" si="12"/>
        <v>0.25</v>
      </c>
      <c r="S83" s="200">
        <f t="shared" si="13"/>
        <v>0</v>
      </c>
      <c r="T83" s="202">
        <f t="shared" si="14"/>
        <v>0</v>
      </c>
      <c r="U83" s="210"/>
      <c r="V83" s="210"/>
      <c r="W83" s="211"/>
      <c r="X83" s="211"/>
      <c r="Y83" s="211"/>
    </row>
    <row r="84" spans="1:26" x14ac:dyDescent="0.35">
      <c r="A84" s="241">
        <v>10</v>
      </c>
      <c r="B84" s="18"/>
      <c r="C84" s="175" t="str">
        <f>IFERROR(VLOOKUP(B84,#REF!,2,0),"")</f>
        <v/>
      </c>
      <c r="D84" s="176" t="str">
        <f>IFERROR(VLOOKUP(B84,#REF!,4,0),"")</f>
        <v/>
      </c>
      <c r="E84" s="454"/>
      <c r="F84" s="455"/>
      <c r="G84" s="455"/>
      <c r="H84" s="455"/>
      <c r="I84" s="455"/>
      <c r="J84" s="455"/>
      <c r="K84" s="455"/>
      <c r="L84" s="455"/>
      <c r="M84" s="455"/>
      <c r="N84" s="455"/>
      <c r="O84" s="456"/>
      <c r="P84" s="51"/>
      <c r="Q84" s="369" t="s">
        <v>393</v>
      </c>
      <c r="R84" s="367">
        <f t="shared" si="12"/>
        <v>0.25</v>
      </c>
      <c r="S84" s="200">
        <f t="shared" si="13"/>
        <v>0</v>
      </c>
      <c r="T84" s="202">
        <f t="shared" si="14"/>
        <v>0</v>
      </c>
      <c r="U84" s="210"/>
      <c r="V84" s="210"/>
      <c r="W84" s="211"/>
      <c r="X84" s="211"/>
      <c r="Y84" s="211"/>
    </row>
    <row r="85" spans="1:26" x14ac:dyDescent="0.35">
      <c r="A85" s="241">
        <v>11</v>
      </c>
      <c r="B85" s="18"/>
      <c r="C85" s="175" t="str">
        <f>IFERROR(VLOOKUP(B85,#REF!,2,0),"")</f>
        <v/>
      </c>
      <c r="D85" s="176" t="str">
        <f>IFERROR(VLOOKUP(B85,#REF!,4,0),"")</f>
        <v/>
      </c>
      <c r="E85" s="454"/>
      <c r="F85" s="455"/>
      <c r="G85" s="455"/>
      <c r="H85" s="455"/>
      <c r="I85" s="455"/>
      <c r="J85" s="455"/>
      <c r="K85" s="455"/>
      <c r="L85" s="455"/>
      <c r="M85" s="455"/>
      <c r="N85" s="455"/>
      <c r="O85" s="456"/>
      <c r="P85" s="51"/>
      <c r="Q85" s="369"/>
      <c r="R85" s="367">
        <f t="shared" si="12"/>
        <v>0</v>
      </c>
      <c r="S85" s="200">
        <f t="shared" si="13"/>
        <v>0</v>
      </c>
      <c r="T85" s="202">
        <f t="shared" si="14"/>
        <v>0</v>
      </c>
      <c r="U85" s="210"/>
      <c r="V85" s="210"/>
      <c r="W85" s="211"/>
      <c r="X85" s="211"/>
      <c r="Y85" s="211"/>
    </row>
    <row r="86" spans="1:26" x14ac:dyDescent="0.35">
      <c r="A86" s="241">
        <v>12</v>
      </c>
      <c r="B86" s="18"/>
      <c r="C86" s="175" t="str">
        <f>IFERROR(VLOOKUP(B86,#REF!,2,0),"")</f>
        <v/>
      </c>
      <c r="D86" s="176" t="str">
        <f>IFERROR(VLOOKUP(B86,#REF!,4,0),"")</f>
        <v/>
      </c>
      <c r="E86" s="454"/>
      <c r="F86" s="455"/>
      <c r="G86" s="455"/>
      <c r="H86" s="455"/>
      <c r="I86" s="455"/>
      <c r="J86" s="455"/>
      <c r="K86" s="455"/>
      <c r="L86" s="455"/>
      <c r="M86" s="455"/>
      <c r="N86" s="455"/>
      <c r="O86" s="456"/>
      <c r="P86" s="51"/>
      <c r="Q86" s="369"/>
      <c r="R86" s="367">
        <f t="shared" si="12"/>
        <v>0</v>
      </c>
      <c r="S86" s="200">
        <f t="shared" si="13"/>
        <v>0</v>
      </c>
      <c r="T86" s="202">
        <f t="shared" si="14"/>
        <v>0</v>
      </c>
      <c r="U86" s="210"/>
      <c r="V86" s="210"/>
      <c r="W86" s="211"/>
      <c r="X86" s="211"/>
      <c r="Y86" s="211"/>
    </row>
    <row r="87" spans="1:26" x14ac:dyDescent="0.35">
      <c r="A87" s="241">
        <v>13</v>
      </c>
      <c r="B87" s="18"/>
      <c r="C87" s="175" t="str">
        <f>IFERROR(VLOOKUP(B87,#REF!,2,0),"")</f>
        <v/>
      </c>
      <c r="D87" s="176" t="str">
        <f>IFERROR(VLOOKUP(B87,#REF!,4,0),"")</f>
        <v/>
      </c>
      <c r="E87" s="454"/>
      <c r="F87" s="455"/>
      <c r="G87" s="455"/>
      <c r="H87" s="455"/>
      <c r="I87" s="455"/>
      <c r="J87" s="455"/>
      <c r="K87" s="455"/>
      <c r="L87" s="455"/>
      <c r="M87" s="455"/>
      <c r="N87" s="455"/>
      <c r="O87" s="456"/>
      <c r="P87" s="51"/>
      <c r="Q87" s="369"/>
      <c r="R87" s="367">
        <f t="shared" si="12"/>
        <v>0</v>
      </c>
      <c r="S87" s="200">
        <f t="shared" si="13"/>
        <v>0</v>
      </c>
      <c r="T87" s="202">
        <f t="shared" si="14"/>
        <v>0</v>
      </c>
      <c r="U87" s="210"/>
      <c r="V87" s="210"/>
      <c r="W87" s="211"/>
      <c r="X87" s="211"/>
      <c r="Y87" s="211"/>
    </row>
    <row r="88" spans="1:26" x14ac:dyDescent="0.35">
      <c r="A88" s="241">
        <v>14</v>
      </c>
      <c r="B88" s="18"/>
      <c r="C88" s="175" t="str">
        <f>IFERROR(VLOOKUP(B88,#REF!,2,0),"")</f>
        <v/>
      </c>
      <c r="D88" s="176" t="str">
        <f>IFERROR(VLOOKUP(B88,#REF!,4,0),"")</f>
        <v/>
      </c>
      <c r="E88" s="454"/>
      <c r="F88" s="455"/>
      <c r="G88" s="455"/>
      <c r="H88" s="455"/>
      <c r="I88" s="455"/>
      <c r="J88" s="455"/>
      <c r="K88" s="455"/>
      <c r="L88" s="455"/>
      <c r="M88" s="455"/>
      <c r="N88" s="455"/>
      <c r="O88" s="456"/>
      <c r="P88" s="52"/>
      <c r="Q88" s="369"/>
      <c r="R88" s="367">
        <f t="shared" si="12"/>
        <v>0</v>
      </c>
      <c r="S88" s="200">
        <f t="shared" si="13"/>
        <v>0</v>
      </c>
      <c r="T88" s="202">
        <f t="shared" si="14"/>
        <v>0</v>
      </c>
      <c r="U88" s="210"/>
      <c r="V88" s="210"/>
      <c r="W88" s="211"/>
      <c r="X88" s="211"/>
      <c r="Y88" s="211"/>
    </row>
    <row r="89" spans="1:26" ht="15" thickBot="1" x14ac:dyDescent="0.4">
      <c r="A89" s="241">
        <v>15</v>
      </c>
      <c r="B89" s="18"/>
      <c r="C89" s="175" t="str">
        <f>IFERROR(VLOOKUP(B89,#REF!,2,0),"")</f>
        <v/>
      </c>
      <c r="D89" s="176" t="str">
        <f>IFERROR(VLOOKUP(B89,#REF!,4,0),"")</f>
        <v/>
      </c>
      <c r="E89" s="457"/>
      <c r="F89" s="458"/>
      <c r="G89" s="458"/>
      <c r="H89" s="458"/>
      <c r="I89" s="458"/>
      <c r="J89" s="458"/>
      <c r="K89" s="458"/>
      <c r="L89" s="458"/>
      <c r="M89" s="458"/>
      <c r="N89" s="458"/>
      <c r="O89" s="459"/>
      <c r="P89" s="52"/>
      <c r="Q89" s="369"/>
      <c r="R89" s="367">
        <f t="shared" si="12"/>
        <v>0</v>
      </c>
      <c r="S89" s="200">
        <f t="shared" si="13"/>
        <v>0</v>
      </c>
      <c r="T89" s="202">
        <f t="shared" si="14"/>
        <v>0</v>
      </c>
      <c r="U89" s="210"/>
      <c r="V89" s="210"/>
      <c r="W89" s="211"/>
      <c r="X89" s="211"/>
      <c r="Y89" s="211"/>
    </row>
    <row r="90" spans="1:26" ht="15" thickBot="1" x14ac:dyDescent="0.4">
      <c r="A90" s="242"/>
      <c r="B90" s="243" t="s">
        <v>7</v>
      </c>
      <c r="C90" s="235"/>
      <c r="D90" s="236"/>
      <c r="E90" s="244"/>
      <c r="F90" s="245"/>
      <c r="G90" s="245"/>
      <c r="H90" s="246"/>
      <c r="I90" s="246"/>
      <c r="J90" s="246"/>
      <c r="K90" s="246"/>
      <c r="L90" s="246"/>
      <c r="M90" s="246"/>
      <c r="N90" s="246"/>
      <c r="O90" s="246"/>
      <c r="P90" s="189">
        <f>SUM(P74:P89)</f>
        <v>0</v>
      </c>
      <c r="Q90" s="189"/>
      <c r="R90" s="189"/>
      <c r="S90" s="207">
        <f>SUM(S75:S89)</f>
        <v>0</v>
      </c>
      <c r="T90" s="208">
        <f>SUM(T75:T89)</f>
        <v>0</v>
      </c>
      <c r="U90" s="210"/>
      <c r="V90" s="210"/>
      <c r="W90" s="247"/>
      <c r="X90" s="247"/>
      <c r="Y90" s="211"/>
    </row>
    <row r="91" spans="1:26" ht="9.75" customHeight="1" x14ac:dyDescent="0.35">
      <c r="A91" s="218"/>
      <c r="B91" s="218"/>
      <c r="C91" s="218"/>
      <c r="D91" s="218"/>
      <c r="E91" s="218"/>
      <c r="F91" s="218"/>
      <c r="G91" s="218"/>
      <c r="H91" s="218"/>
      <c r="I91" s="218"/>
      <c r="J91" s="218"/>
      <c r="K91" s="218"/>
      <c r="L91" s="218"/>
      <c r="M91" s="218"/>
      <c r="N91" s="218"/>
      <c r="O91" s="218"/>
      <c r="P91" s="218"/>
      <c r="Q91" s="218"/>
      <c r="R91" s="218"/>
      <c r="S91" s="218"/>
      <c r="T91" s="218"/>
      <c r="U91" s="218"/>
      <c r="V91" s="210"/>
      <c r="W91" s="210"/>
      <c r="X91" s="211"/>
      <c r="Y91" s="211"/>
      <c r="Z91" s="211"/>
    </row>
    <row r="92" spans="1:26" x14ac:dyDescent="0.35">
      <c r="A92" s="248" t="s">
        <v>117</v>
      </c>
      <c r="B92" s="218"/>
      <c r="C92" s="218"/>
      <c r="D92" s="218"/>
      <c r="E92" s="218"/>
      <c r="F92" s="218"/>
      <c r="G92" s="218"/>
      <c r="H92" s="218"/>
      <c r="I92" s="218"/>
      <c r="J92" s="218"/>
      <c r="K92" s="218"/>
      <c r="L92" s="218"/>
      <c r="M92" s="218"/>
      <c r="N92" s="218"/>
      <c r="O92" s="218"/>
      <c r="P92" s="218"/>
      <c r="Q92" s="218"/>
      <c r="R92" s="218"/>
      <c r="S92" s="218"/>
      <c r="T92" s="218"/>
      <c r="U92" s="218"/>
      <c r="V92" s="210"/>
      <c r="W92" s="210"/>
      <c r="X92" s="211"/>
      <c r="Y92" s="211"/>
      <c r="Z92" s="211"/>
    </row>
    <row r="93" spans="1:26" ht="6" customHeight="1" thickBot="1" x14ac:dyDescent="0.4">
      <c r="A93" s="248"/>
      <c r="B93" s="218"/>
      <c r="C93" s="218"/>
      <c r="D93" s="218"/>
      <c r="E93" s="218"/>
      <c r="F93" s="218"/>
      <c r="G93" s="218"/>
      <c r="H93" s="218"/>
      <c r="I93" s="218"/>
      <c r="J93" s="218"/>
      <c r="K93" s="218"/>
      <c r="L93" s="218"/>
      <c r="M93" s="218"/>
      <c r="N93" s="218"/>
      <c r="O93" s="218"/>
      <c r="P93" s="218"/>
      <c r="Q93" s="218"/>
      <c r="R93" s="218"/>
      <c r="S93" s="218"/>
      <c r="T93" s="218"/>
      <c r="U93" s="218"/>
      <c r="V93" s="210"/>
      <c r="W93" s="210"/>
      <c r="X93" s="211"/>
      <c r="Y93" s="211"/>
      <c r="Z93" s="211"/>
    </row>
    <row r="94" spans="1:26" ht="15" customHeight="1" x14ac:dyDescent="0.35">
      <c r="A94" s="497" t="s">
        <v>3</v>
      </c>
      <c r="B94" s="493" t="s">
        <v>64</v>
      </c>
      <c r="C94" s="493" t="s">
        <v>69</v>
      </c>
      <c r="D94" s="495" t="s">
        <v>70</v>
      </c>
      <c r="E94" s="562" t="s">
        <v>33</v>
      </c>
      <c r="F94" s="570"/>
      <c r="G94" s="563"/>
      <c r="H94" s="562" t="s">
        <v>118</v>
      </c>
      <c r="I94" s="563"/>
      <c r="J94" s="582" t="s">
        <v>49</v>
      </c>
      <c r="K94" s="600" t="s">
        <v>50</v>
      </c>
      <c r="L94" s="474" t="s">
        <v>52</v>
      </c>
      <c r="M94" s="474" t="s">
        <v>53</v>
      </c>
      <c r="N94" s="474" t="s">
        <v>54</v>
      </c>
      <c r="O94" s="474" t="s">
        <v>55</v>
      </c>
      <c r="P94" s="573" t="s">
        <v>56</v>
      </c>
      <c r="Q94" s="495" t="s">
        <v>331</v>
      </c>
      <c r="R94" s="495" t="s">
        <v>310</v>
      </c>
      <c r="S94" s="521" t="s">
        <v>72</v>
      </c>
      <c r="T94" s="507" t="s">
        <v>67</v>
      </c>
      <c r="U94" s="210"/>
      <c r="V94" s="210"/>
      <c r="W94" s="247"/>
      <c r="X94" s="247"/>
      <c r="Y94" s="211"/>
    </row>
    <row r="95" spans="1:26" ht="15" customHeight="1" x14ac:dyDescent="0.35">
      <c r="A95" s="576"/>
      <c r="B95" s="543"/>
      <c r="C95" s="543"/>
      <c r="D95" s="524"/>
      <c r="E95" s="564"/>
      <c r="F95" s="571"/>
      <c r="G95" s="565"/>
      <c r="H95" s="564"/>
      <c r="I95" s="565"/>
      <c r="J95" s="583"/>
      <c r="K95" s="601"/>
      <c r="L95" s="475"/>
      <c r="M95" s="475"/>
      <c r="N95" s="475"/>
      <c r="O95" s="475"/>
      <c r="P95" s="574"/>
      <c r="Q95" s="524"/>
      <c r="R95" s="524"/>
      <c r="S95" s="522"/>
      <c r="T95" s="509"/>
      <c r="U95" s="210"/>
      <c r="V95" s="210"/>
      <c r="W95" s="247"/>
      <c r="X95" s="247"/>
      <c r="Y95" s="211"/>
    </row>
    <row r="96" spans="1:26" ht="15" customHeight="1" thickBot="1" x14ac:dyDescent="0.4">
      <c r="A96" s="498"/>
      <c r="B96" s="544"/>
      <c r="C96" s="544"/>
      <c r="D96" s="520"/>
      <c r="E96" s="566"/>
      <c r="F96" s="572"/>
      <c r="G96" s="567"/>
      <c r="H96" s="566"/>
      <c r="I96" s="567"/>
      <c r="J96" s="584"/>
      <c r="K96" s="602"/>
      <c r="L96" s="476"/>
      <c r="M96" s="476"/>
      <c r="N96" s="476"/>
      <c r="O96" s="476"/>
      <c r="P96" s="575"/>
      <c r="Q96" s="520"/>
      <c r="R96" s="520"/>
      <c r="S96" s="523"/>
      <c r="T96" s="508"/>
      <c r="U96" s="210"/>
      <c r="V96" s="210"/>
      <c r="W96" s="247"/>
      <c r="X96" s="247"/>
      <c r="Y96" s="211"/>
    </row>
    <row r="97" spans="1:25" x14ac:dyDescent="0.35">
      <c r="A97" s="241">
        <v>1</v>
      </c>
      <c r="B97" s="28"/>
      <c r="C97" s="175" t="str">
        <f>IFERROR(VLOOKUP(B97,#REF!,2,0),"")</f>
        <v/>
      </c>
      <c r="D97" s="176" t="str">
        <f>IFERROR(VLOOKUP(B97,#REF!,4,0),"")</f>
        <v/>
      </c>
      <c r="E97" s="559"/>
      <c r="F97" s="560"/>
      <c r="G97" s="561"/>
      <c r="H97" s="577"/>
      <c r="I97" s="578"/>
      <c r="J97" s="34"/>
      <c r="K97" s="35"/>
      <c r="L97" s="34"/>
      <c r="M97" s="34"/>
      <c r="N97" s="34"/>
      <c r="O97" s="34"/>
      <c r="P97" s="192">
        <f t="shared" ref="P97:P109" si="15">SUM(K97:O97)</f>
        <v>0</v>
      </c>
      <c r="Q97" s="369" t="s">
        <v>393</v>
      </c>
      <c r="R97" s="367">
        <f t="shared" ref="R97:R111" si="16">IF(Q97="Test- en experimenteerinfra.",25%,0)</f>
        <v>0.25</v>
      </c>
      <c r="S97" s="200">
        <f t="shared" ref="S97:S111" si="17">+P97*R97</f>
        <v>0</v>
      </c>
      <c r="T97" s="202">
        <f t="shared" ref="T97:T111" si="18">IFERROR(P97*(D97+R97),0)</f>
        <v>0</v>
      </c>
      <c r="U97" s="210"/>
      <c r="V97" s="210"/>
      <c r="W97" s="247"/>
      <c r="X97" s="247"/>
      <c r="Y97" s="211"/>
    </row>
    <row r="98" spans="1:25" x14ac:dyDescent="0.35">
      <c r="A98" s="241">
        <v>2</v>
      </c>
      <c r="B98" s="18"/>
      <c r="C98" s="177" t="str">
        <f>IFERROR(VLOOKUP(B98,#REF!,2,0),"")</f>
        <v/>
      </c>
      <c r="D98" s="176" t="str">
        <f>IFERROR(VLOOKUP(B98,#REF!,4,0),"")</f>
        <v/>
      </c>
      <c r="E98" s="471"/>
      <c r="F98" s="467"/>
      <c r="G98" s="468"/>
      <c r="H98" s="469"/>
      <c r="I98" s="470"/>
      <c r="J98" s="9"/>
      <c r="K98" s="17"/>
      <c r="L98" s="9"/>
      <c r="M98" s="9"/>
      <c r="N98" s="9"/>
      <c r="O98" s="9"/>
      <c r="P98" s="192">
        <f t="shared" si="15"/>
        <v>0</v>
      </c>
      <c r="Q98" s="369" t="s">
        <v>393</v>
      </c>
      <c r="R98" s="367">
        <f t="shared" si="16"/>
        <v>0.25</v>
      </c>
      <c r="S98" s="200">
        <f t="shared" si="17"/>
        <v>0</v>
      </c>
      <c r="T98" s="202">
        <f t="shared" si="18"/>
        <v>0</v>
      </c>
      <c r="U98" s="210"/>
      <c r="V98" s="210"/>
      <c r="W98" s="247"/>
      <c r="X98" s="247"/>
      <c r="Y98" s="211"/>
    </row>
    <row r="99" spans="1:25" x14ac:dyDescent="0.35">
      <c r="A99" s="241">
        <v>3</v>
      </c>
      <c r="B99" s="18"/>
      <c r="C99" s="177" t="str">
        <f>IFERROR(VLOOKUP(B99,#REF!,2,0),"")</f>
        <v/>
      </c>
      <c r="D99" s="176" t="str">
        <f>IFERROR(VLOOKUP(B99,#REF!,4,0),"")</f>
        <v/>
      </c>
      <c r="E99" s="471"/>
      <c r="F99" s="467"/>
      <c r="G99" s="468"/>
      <c r="H99" s="469"/>
      <c r="I99" s="470"/>
      <c r="J99" s="9"/>
      <c r="K99" s="17"/>
      <c r="L99" s="9"/>
      <c r="M99" s="9"/>
      <c r="N99" s="9"/>
      <c r="O99" s="9"/>
      <c r="P99" s="192">
        <f t="shared" si="15"/>
        <v>0</v>
      </c>
      <c r="Q99" s="369" t="s">
        <v>393</v>
      </c>
      <c r="R99" s="367">
        <f t="shared" si="16"/>
        <v>0.25</v>
      </c>
      <c r="S99" s="200">
        <f t="shared" si="17"/>
        <v>0</v>
      </c>
      <c r="T99" s="202">
        <f t="shared" si="18"/>
        <v>0</v>
      </c>
      <c r="U99" s="210"/>
      <c r="V99" s="210"/>
      <c r="W99" s="247"/>
      <c r="X99" s="247"/>
      <c r="Y99" s="211"/>
    </row>
    <row r="100" spans="1:25" x14ac:dyDescent="0.35">
      <c r="A100" s="241">
        <v>4</v>
      </c>
      <c r="B100" s="18"/>
      <c r="C100" s="177" t="str">
        <f>IFERROR(VLOOKUP(B100,#REF!,2,0),"")</f>
        <v/>
      </c>
      <c r="D100" s="176" t="str">
        <f>IFERROR(VLOOKUP(B100,#REF!,4,0),"")</f>
        <v/>
      </c>
      <c r="E100" s="471"/>
      <c r="F100" s="467"/>
      <c r="G100" s="468"/>
      <c r="H100" s="469"/>
      <c r="I100" s="470"/>
      <c r="J100" s="9"/>
      <c r="K100" s="17"/>
      <c r="L100" s="9"/>
      <c r="M100" s="9"/>
      <c r="N100" s="9"/>
      <c r="O100" s="9"/>
      <c r="P100" s="192">
        <f t="shared" si="15"/>
        <v>0</v>
      </c>
      <c r="Q100" s="369" t="s">
        <v>393</v>
      </c>
      <c r="R100" s="367">
        <f t="shared" si="16"/>
        <v>0.25</v>
      </c>
      <c r="S100" s="200">
        <f t="shared" si="17"/>
        <v>0</v>
      </c>
      <c r="T100" s="202">
        <f t="shared" si="18"/>
        <v>0</v>
      </c>
      <c r="U100" s="210"/>
      <c r="V100" s="210"/>
      <c r="W100" s="247"/>
      <c r="X100" s="247"/>
      <c r="Y100" s="211"/>
    </row>
    <row r="101" spans="1:25" x14ac:dyDescent="0.35">
      <c r="A101" s="241">
        <v>5</v>
      </c>
      <c r="B101" s="18"/>
      <c r="C101" s="177" t="str">
        <f>IFERROR(VLOOKUP(B101,#REF!,2,0),"")</f>
        <v/>
      </c>
      <c r="D101" s="176" t="str">
        <f>IFERROR(VLOOKUP(B101,#REF!,4,0),"")</f>
        <v/>
      </c>
      <c r="E101" s="471"/>
      <c r="F101" s="467"/>
      <c r="G101" s="468"/>
      <c r="H101" s="469"/>
      <c r="I101" s="470"/>
      <c r="J101" s="9"/>
      <c r="K101" s="17"/>
      <c r="L101" s="9"/>
      <c r="M101" s="9"/>
      <c r="N101" s="9"/>
      <c r="O101" s="9"/>
      <c r="P101" s="192">
        <f t="shared" si="15"/>
        <v>0</v>
      </c>
      <c r="Q101" s="369" t="s">
        <v>393</v>
      </c>
      <c r="R101" s="367">
        <f t="shared" si="16"/>
        <v>0.25</v>
      </c>
      <c r="S101" s="200">
        <f t="shared" si="17"/>
        <v>0</v>
      </c>
      <c r="T101" s="202">
        <f t="shared" si="18"/>
        <v>0</v>
      </c>
      <c r="U101" s="210"/>
      <c r="V101" s="210"/>
      <c r="W101" s="247"/>
      <c r="X101" s="247"/>
      <c r="Y101" s="211"/>
    </row>
    <row r="102" spans="1:25" x14ac:dyDescent="0.35">
      <c r="A102" s="241">
        <v>6</v>
      </c>
      <c r="B102" s="18"/>
      <c r="C102" s="177" t="str">
        <f>IFERROR(VLOOKUP(B102,#REF!,2,0),"")</f>
        <v/>
      </c>
      <c r="D102" s="176" t="str">
        <f>IFERROR(VLOOKUP(B102,#REF!,4,0),"")</f>
        <v/>
      </c>
      <c r="E102" s="471"/>
      <c r="F102" s="467"/>
      <c r="G102" s="468"/>
      <c r="H102" s="469"/>
      <c r="I102" s="470"/>
      <c r="J102" s="9"/>
      <c r="K102" s="17"/>
      <c r="L102" s="9"/>
      <c r="M102" s="9"/>
      <c r="N102" s="9"/>
      <c r="O102" s="9"/>
      <c r="P102" s="192">
        <f t="shared" si="15"/>
        <v>0</v>
      </c>
      <c r="Q102" s="369" t="s">
        <v>393</v>
      </c>
      <c r="R102" s="367">
        <f t="shared" si="16"/>
        <v>0.25</v>
      </c>
      <c r="S102" s="200">
        <f t="shared" si="17"/>
        <v>0</v>
      </c>
      <c r="T102" s="202">
        <f t="shared" si="18"/>
        <v>0</v>
      </c>
      <c r="U102" s="210"/>
      <c r="V102" s="210"/>
      <c r="W102" s="247"/>
      <c r="X102" s="247"/>
      <c r="Y102" s="211"/>
    </row>
    <row r="103" spans="1:25" x14ac:dyDescent="0.35">
      <c r="A103" s="241">
        <v>7</v>
      </c>
      <c r="B103" s="18"/>
      <c r="C103" s="177" t="str">
        <f>IFERROR(VLOOKUP(B103,#REF!,2,0),"")</f>
        <v/>
      </c>
      <c r="D103" s="176" t="str">
        <f>IFERROR(VLOOKUP(B103,#REF!,4,0),"")</f>
        <v/>
      </c>
      <c r="E103" s="471"/>
      <c r="F103" s="467"/>
      <c r="G103" s="468"/>
      <c r="H103" s="469"/>
      <c r="I103" s="470"/>
      <c r="J103" s="9"/>
      <c r="K103" s="17"/>
      <c r="L103" s="9"/>
      <c r="M103" s="9"/>
      <c r="N103" s="9"/>
      <c r="O103" s="9"/>
      <c r="P103" s="192">
        <f t="shared" si="15"/>
        <v>0</v>
      </c>
      <c r="Q103" s="369" t="s">
        <v>393</v>
      </c>
      <c r="R103" s="367">
        <f t="shared" si="16"/>
        <v>0.25</v>
      </c>
      <c r="S103" s="200">
        <f t="shared" si="17"/>
        <v>0</v>
      </c>
      <c r="T103" s="202">
        <f t="shared" si="18"/>
        <v>0</v>
      </c>
      <c r="U103" s="210"/>
      <c r="V103" s="210"/>
      <c r="W103" s="247"/>
      <c r="X103" s="247"/>
      <c r="Y103" s="211"/>
    </row>
    <row r="104" spans="1:25" x14ac:dyDescent="0.35">
      <c r="A104" s="241">
        <v>8</v>
      </c>
      <c r="B104" s="18"/>
      <c r="C104" s="177" t="str">
        <f>IFERROR(VLOOKUP(B104,#REF!,2,0),"")</f>
        <v/>
      </c>
      <c r="D104" s="176" t="str">
        <f>IFERROR(VLOOKUP(B104,#REF!,4,0),"")</f>
        <v/>
      </c>
      <c r="E104" s="471"/>
      <c r="F104" s="467"/>
      <c r="G104" s="468"/>
      <c r="H104" s="469"/>
      <c r="I104" s="470"/>
      <c r="J104" s="9"/>
      <c r="K104" s="17"/>
      <c r="L104" s="9"/>
      <c r="M104" s="9"/>
      <c r="N104" s="9"/>
      <c r="O104" s="9"/>
      <c r="P104" s="192">
        <f t="shared" si="15"/>
        <v>0</v>
      </c>
      <c r="Q104" s="369" t="s">
        <v>393</v>
      </c>
      <c r="R104" s="367">
        <f t="shared" si="16"/>
        <v>0.25</v>
      </c>
      <c r="S104" s="200">
        <f t="shared" si="17"/>
        <v>0</v>
      </c>
      <c r="T104" s="202">
        <f t="shared" si="18"/>
        <v>0</v>
      </c>
      <c r="U104" s="210"/>
      <c r="V104" s="210"/>
      <c r="W104" s="247"/>
      <c r="X104" s="247"/>
      <c r="Y104" s="211"/>
    </row>
    <row r="105" spans="1:25" x14ac:dyDescent="0.35">
      <c r="A105" s="241">
        <v>9</v>
      </c>
      <c r="B105" s="18"/>
      <c r="C105" s="177" t="str">
        <f>IFERROR(VLOOKUP(B105,#REF!,2,0),"")</f>
        <v/>
      </c>
      <c r="D105" s="176" t="str">
        <f>IFERROR(VLOOKUP(B105,#REF!,4,0),"")</f>
        <v/>
      </c>
      <c r="E105" s="471"/>
      <c r="F105" s="467"/>
      <c r="G105" s="468"/>
      <c r="H105" s="469"/>
      <c r="I105" s="470"/>
      <c r="J105" s="9"/>
      <c r="K105" s="17"/>
      <c r="L105" s="9"/>
      <c r="M105" s="9"/>
      <c r="N105" s="9"/>
      <c r="O105" s="9"/>
      <c r="P105" s="192">
        <f t="shared" si="15"/>
        <v>0</v>
      </c>
      <c r="Q105" s="369" t="s">
        <v>393</v>
      </c>
      <c r="R105" s="367">
        <f t="shared" si="16"/>
        <v>0.25</v>
      </c>
      <c r="S105" s="200">
        <f t="shared" si="17"/>
        <v>0</v>
      </c>
      <c r="T105" s="202">
        <f t="shared" si="18"/>
        <v>0</v>
      </c>
      <c r="U105" s="210"/>
      <c r="V105" s="210"/>
      <c r="W105" s="247"/>
      <c r="X105" s="247"/>
      <c r="Y105" s="211"/>
    </row>
    <row r="106" spans="1:25" x14ac:dyDescent="0.35">
      <c r="A106" s="241">
        <v>10</v>
      </c>
      <c r="B106" s="18"/>
      <c r="C106" s="177" t="str">
        <f>IFERROR(VLOOKUP(B106,#REF!,2,0),"")</f>
        <v/>
      </c>
      <c r="D106" s="176" t="str">
        <f>IFERROR(VLOOKUP(B106,#REF!,4,0),"")</f>
        <v/>
      </c>
      <c r="E106" s="471"/>
      <c r="F106" s="467"/>
      <c r="G106" s="468"/>
      <c r="H106" s="469"/>
      <c r="I106" s="470"/>
      <c r="J106" s="9"/>
      <c r="K106" s="17"/>
      <c r="L106" s="9"/>
      <c r="M106" s="9"/>
      <c r="N106" s="9"/>
      <c r="O106" s="9"/>
      <c r="P106" s="192">
        <f t="shared" si="15"/>
        <v>0</v>
      </c>
      <c r="Q106" s="369" t="s">
        <v>393</v>
      </c>
      <c r="R106" s="367">
        <f t="shared" si="16"/>
        <v>0.25</v>
      </c>
      <c r="S106" s="200">
        <f t="shared" si="17"/>
        <v>0</v>
      </c>
      <c r="T106" s="202">
        <f t="shared" si="18"/>
        <v>0</v>
      </c>
      <c r="U106" s="210"/>
      <c r="V106" s="210"/>
      <c r="W106" s="247"/>
      <c r="X106" s="247"/>
      <c r="Y106" s="211"/>
    </row>
    <row r="107" spans="1:25" x14ac:dyDescent="0.35">
      <c r="A107" s="241">
        <v>11</v>
      </c>
      <c r="B107" s="18"/>
      <c r="C107" s="177" t="str">
        <f>IFERROR(VLOOKUP(B107,#REF!,2,0),"")</f>
        <v/>
      </c>
      <c r="D107" s="176" t="str">
        <f>IFERROR(VLOOKUP(B107,#REF!,4,0),"")</f>
        <v/>
      </c>
      <c r="E107" s="471"/>
      <c r="F107" s="467"/>
      <c r="G107" s="468"/>
      <c r="H107" s="469"/>
      <c r="I107" s="470"/>
      <c r="J107" s="9"/>
      <c r="K107" s="17"/>
      <c r="L107" s="9"/>
      <c r="M107" s="9"/>
      <c r="N107" s="9"/>
      <c r="O107" s="9"/>
      <c r="P107" s="192">
        <f t="shared" si="15"/>
        <v>0</v>
      </c>
      <c r="Q107" s="369"/>
      <c r="R107" s="367">
        <f t="shared" si="16"/>
        <v>0</v>
      </c>
      <c r="S107" s="200">
        <f t="shared" si="17"/>
        <v>0</v>
      </c>
      <c r="T107" s="202">
        <f t="shared" si="18"/>
        <v>0</v>
      </c>
      <c r="U107" s="210"/>
      <c r="V107" s="210"/>
      <c r="W107" s="247"/>
      <c r="X107" s="247"/>
      <c r="Y107" s="211"/>
    </row>
    <row r="108" spans="1:25" x14ac:dyDescent="0.35">
      <c r="A108" s="241">
        <v>12</v>
      </c>
      <c r="B108" s="18"/>
      <c r="C108" s="177" t="str">
        <f>IFERROR(VLOOKUP(B108,#REF!,2,0),"")</f>
        <v/>
      </c>
      <c r="D108" s="176" t="str">
        <f>IFERROR(VLOOKUP(B108,#REF!,4,0),"")</f>
        <v/>
      </c>
      <c r="E108" s="471"/>
      <c r="F108" s="467"/>
      <c r="G108" s="468"/>
      <c r="H108" s="469"/>
      <c r="I108" s="470"/>
      <c r="J108" s="9"/>
      <c r="K108" s="17"/>
      <c r="L108" s="9"/>
      <c r="M108" s="9"/>
      <c r="N108" s="9"/>
      <c r="O108" s="9"/>
      <c r="P108" s="192">
        <f t="shared" si="15"/>
        <v>0</v>
      </c>
      <c r="Q108" s="369"/>
      <c r="R108" s="367">
        <f t="shared" si="16"/>
        <v>0</v>
      </c>
      <c r="S108" s="200">
        <f t="shared" si="17"/>
        <v>0</v>
      </c>
      <c r="T108" s="202">
        <f t="shared" si="18"/>
        <v>0</v>
      </c>
      <c r="U108" s="210"/>
      <c r="V108" s="210"/>
      <c r="W108" s="247"/>
      <c r="X108" s="247"/>
      <c r="Y108" s="211"/>
    </row>
    <row r="109" spans="1:25" x14ac:dyDescent="0.35">
      <c r="A109" s="241">
        <v>13</v>
      </c>
      <c r="B109" s="18"/>
      <c r="C109" s="177" t="str">
        <f>IFERROR(VLOOKUP(B109,#REF!,2,0),"")</f>
        <v/>
      </c>
      <c r="D109" s="176" t="str">
        <f>IFERROR(VLOOKUP(B109,#REF!,4,0),"")</f>
        <v/>
      </c>
      <c r="E109" s="471"/>
      <c r="F109" s="467"/>
      <c r="G109" s="468"/>
      <c r="H109" s="469"/>
      <c r="I109" s="470"/>
      <c r="J109" s="9"/>
      <c r="K109" s="17"/>
      <c r="L109" s="9"/>
      <c r="M109" s="9"/>
      <c r="N109" s="9"/>
      <c r="O109" s="9"/>
      <c r="P109" s="192">
        <f t="shared" si="15"/>
        <v>0</v>
      </c>
      <c r="Q109" s="369"/>
      <c r="R109" s="367">
        <f t="shared" si="16"/>
        <v>0</v>
      </c>
      <c r="S109" s="200">
        <f t="shared" si="17"/>
        <v>0</v>
      </c>
      <c r="T109" s="202">
        <f t="shared" si="18"/>
        <v>0</v>
      </c>
      <c r="U109" s="210"/>
      <c r="V109" s="210"/>
      <c r="W109" s="247"/>
      <c r="X109" s="247"/>
      <c r="Y109" s="211"/>
    </row>
    <row r="110" spans="1:25" x14ac:dyDescent="0.35">
      <c r="A110" s="241">
        <v>14</v>
      </c>
      <c r="B110" s="18"/>
      <c r="C110" s="177" t="str">
        <f>IFERROR(VLOOKUP(B110,#REF!,2,0),"")</f>
        <v/>
      </c>
      <c r="D110" s="176" t="str">
        <f>IFERROR(VLOOKUP(B110,#REF!,4,0),"")</f>
        <v/>
      </c>
      <c r="E110" s="471"/>
      <c r="F110" s="467"/>
      <c r="G110" s="468"/>
      <c r="H110" s="472"/>
      <c r="I110" s="473"/>
      <c r="J110" s="9"/>
      <c r="K110" s="9"/>
      <c r="L110" s="9"/>
      <c r="M110" s="9"/>
      <c r="N110" s="9"/>
      <c r="O110" s="9"/>
      <c r="P110" s="192">
        <f>SUM(H110:L110)</f>
        <v>0</v>
      </c>
      <c r="Q110" s="369"/>
      <c r="R110" s="367">
        <f t="shared" si="16"/>
        <v>0</v>
      </c>
      <c r="S110" s="200">
        <f t="shared" si="17"/>
        <v>0</v>
      </c>
      <c r="T110" s="202">
        <f t="shared" si="18"/>
        <v>0</v>
      </c>
      <c r="U110" s="210"/>
      <c r="V110" s="210"/>
      <c r="W110" s="211"/>
      <c r="X110" s="211"/>
      <c r="Y110" s="211"/>
    </row>
    <row r="111" spans="1:25" ht="15" thickBot="1" x14ac:dyDescent="0.4">
      <c r="A111" s="241">
        <v>15</v>
      </c>
      <c r="B111" s="18"/>
      <c r="C111" s="179" t="str">
        <f>IFERROR(VLOOKUP(B111,#REF!,2,0),"")</f>
        <v/>
      </c>
      <c r="D111" s="176" t="str">
        <f>IFERROR(VLOOKUP(B111,#REF!,4,0),"")</f>
        <v/>
      </c>
      <c r="E111" s="510"/>
      <c r="F111" s="511"/>
      <c r="G111" s="512"/>
      <c r="H111" s="472"/>
      <c r="I111" s="473"/>
      <c r="J111" s="36"/>
      <c r="K111" s="36"/>
      <c r="L111" s="36"/>
      <c r="M111" s="36"/>
      <c r="N111" s="36"/>
      <c r="O111" s="36"/>
      <c r="P111" s="192">
        <f>SUM(H111:L111)</f>
        <v>0</v>
      </c>
      <c r="Q111" s="369"/>
      <c r="R111" s="367">
        <f t="shared" si="16"/>
        <v>0</v>
      </c>
      <c r="S111" s="200">
        <f t="shared" si="17"/>
        <v>0</v>
      </c>
      <c r="T111" s="202">
        <f t="shared" si="18"/>
        <v>0</v>
      </c>
      <c r="U111" s="210"/>
      <c r="V111" s="210"/>
      <c r="W111" s="211"/>
      <c r="X111" s="211"/>
      <c r="Y111" s="211"/>
    </row>
    <row r="112" spans="1:25" ht="15" thickBot="1" x14ac:dyDescent="0.4">
      <c r="A112" s="249"/>
      <c r="B112" s="250" t="s">
        <v>7</v>
      </c>
      <c r="C112" s="251"/>
      <c r="D112" s="251"/>
      <c r="E112" s="513"/>
      <c r="F112" s="513"/>
      <c r="G112" s="514"/>
      <c r="H112" s="515">
        <f>SUM(H97:H111)</f>
        <v>0</v>
      </c>
      <c r="I112" s="516"/>
      <c r="J112" s="190">
        <f t="shared" ref="J112:P112" si="19">SUM(J97:J111)</f>
        <v>0</v>
      </c>
      <c r="K112" s="190">
        <f t="shared" si="19"/>
        <v>0</v>
      </c>
      <c r="L112" s="190">
        <f t="shared" si="19"/>
        <v>0</v>
      </c>
      <c r="M112" s="190">
        <f t="shared" si="19"/>
        <v>0</v>
      </c>
      <c r="N112" s="190">
        <f t="shared" si="19"/>
        <v>0</v>
      </c>
      <c r="O112" s="190">
        <f t="shared" si="19"/>
        <v>0</v>
      </c>
      <c r="P112" s="191">
        <f t="shared" si="19"/>
        <v>0</v>
      </c>
      <c r="Q112" s="191"/>
      <c r="R112" s="191"/>
      <c r="S112" s="207">
        <f>SUM(S97:S111)</f>
        <v>0</v>
      </c>
      <c r="T112" s="208">
        <f>SUM(T97:T111)</f>
        <v>0</v>
      </c>
      <c r="U112" s="210"/>
      <c r="V112" s="210"/>
      <c r="W112" s="211"/>
      <c r="X112" s="211"/>
      <c r="Y112" s="211"/>
    </row>
    <row r="113" spans="1:26" ht="8.25" customHeight="1" x14ac:dyDescent="0.35">
      <c r="A113" s="248"/>
      <c r="B113" s="218"/>
      <c r="C113" s="218"/>
      <c r="D113" s="218"/>
      <c r="E113" s="218"/>
      <c r="F113" s="218"/>
      <c r="G113" s="218"/>
      <c r="H113" s="218"/>
      <c r="I113" s="218"/>
      <c r="J113" s="218"/>
      <c r="K113" s="218"/>
      <c r="L113" s="218"/>
      <c r="M113" s="218"/>
      <c r="N113" s="218"/>
      <c r="O113" s="252"/>
      <c r="T113" s="252"/>
      <c r="U113" s="252"/>
      <c r="V113" s="210"/>
      <c r="W113" s="210"/>
      <c r="X113" s="211"/>
      <c r="Y113" s="211"/>
      <c r="Z113" s="211"/>
    </row>
    <row r="114" spans="1:26" x14ac:dyDescent="0.35">
      <c r="A114" s="240" t="s">
        <v>22</v>
      </c>
      <c r="B114" s="218"/>
      <c r="C114" s="218"/>
      <c r="D114" s="218"/>
      <c r="E114" s="218"/>
      <c r="F114" s="218"/>
      <c r="G114" s="218"/>
      <c r="H114" s="218"/>
      <c r="I114" s="218"/>
      <c r="J114" s="218"/>
      <c r="K114" s="218"/>
      <c r="L114" s="218"/>
      <c r="M114" s="218"/>
      <c r="N114" s="218"/>
      <c r="O114" s="252"/>
      <c r="S114" s="252"/>
      <c r="T114" s="252"/>
      <c r="U114" s="252"/>
      <c r="V114" s="210"/>
      <c r="W114" s="210"/>
      <c r="X114" s="211"/>
      <c r="Y114" s="211"/>
      <c r="Z114" s="211"/>
    </row>
    <row r="115" spans="1:26" ht="6" customHeight="1" thickBot="1" x14ac:dyDescent="0.4">
      <c r="A115" s="218"/>
      <c r="B115" s="218"/>
      <c r="C115" s="218"/>
      <c r="D115" s="218"/>
      <c r="E115" s="218"/>
      <c r="F115" s="218"/>
      <c r="G115" s="218"/>
      <c r="H115" s="218"/>
      <c r="I115" s="218"/>
      <c r="J115" s="218"/>
      <c r="K115" s="218"/>
      <c r="L115" s="218"/>
      <c r="M115" s="218"/>
      <c r="N115" s="218"/>
      <c r="O115" s="252"/>
      <c r="S115" s="252"/>
      <c r="T115" s="252"/>
      <c r="U115" s="252"/>
      <c r="V115" s="210"/>
      <c r="W115" s="210"/>
      <c r="X115" s="211"/>
      <c r="Y115" s="211"/>
      <c r="Z115" s="211"/>
    </row>
    <row r="116" spans="1:26" ht="15" customHeight="1" x14ac:dyDescent="0.35">
      <c r="A116" s="497" t="s">
        <v>3</v>
      </c>
      <c r="B116" s="493" t="s">
        <v>64</v>
      </c>
      <c r="C116" s="493" t="s">
        <v>69</v>
      </c>
      <c r="D116" s="495" t="s">
        <v>70</v>
      </c>
      <c r="E116" s="499" t="s">
        <v>9</v>
      </c>
      <c r="F116" s="500"/>
      <c r="G116" s="500"/>
      <c r="H116" s="500"/>
      <c r="I116" s="500"/>
      <c r="J116" s="500"/>
      <c r="K116" s="500"/>
      <c r="L116" s="500"/>
      <c r="M116" s="500"/>
      <c r="N116" s="500"/>
      <c r="O116" s="501"/>
      <c r="P116" s="525" t="s">
        <v>74</v>
      </c>
      <c r="Q116" s="495" t="s">
        <v>331</v>
      </c>
      <c r="R116" s="495" t="s">
        <v>310</v>
      </c>
      <c r="S116" s="585" t="s">
        <v>72</v>
      </c>
      <c r="T116" s="507" t="s">
        <v>67</v>
      </c>
      <c r="U116" s="210"/>
      <c r="V116" s="210"/>
      <c r="W116" s="247"/>
      <c r="X116" s="211"/>
      <c r="Y116" s="211"/>
    </row>
    <row r="117" spans="1:26" ht="15" thickBot="1" x14ac:dyDescent="0.4">
      <c r="A117" s="498"/>
      <c r="B117" s="494"/>
      <c r="C117" s="494"/>
      <c r="D117" s="496"/>
      <c r="E117" s="502"/>
      <c r="F117" s="503"/>
      <c r="G117" s="503"/>
      <c r="H117" s="503"/>
      <c r="I117" s="503"/>
      <c r="J117" s="503"/>
      <c r="K117" s="503"/>
      <c r="L117" s="503"/>
      <c r="M117" s="503"/>
      <c r="N117" s="503"/>
      <c r="O117" s="504"/>
      <c r="P117" s="558"/>
      <c r="Q117" s="520"/>
      <c r="R117" s="520"/>
      <c r="S117" s="586"/>
      <c r="T117" s="508"/>
      <c r="U117" s="210"/>
      <c r="V117" s="210"/>
      <c r="W117" s="247"/>
      <c r="X117" s="211"/>
      <c r="Y117" s="211"/>
    </row>
    <row r="118" spans="1:26" x14ac:dyDescent="0.35">
      <c r="A118" s="241">
        <v>1</v>
      </c>
      <c r="B118" s="28"/>
      <c r="C118" s="175" t="str">
        <f>IFERROR(VLOOKUP(B118,#REF!,2,0),"")</f>
        <v/>
      </c>
      <c r="D118" s="176" t="str">
        <f>IFERROR(VLOOKUP(B118,#REF!,4,0),"")</f>
        <v/>
      </c>
      <c r="E118" s="460"/>
      <c r="F118" s="461"/>
      <c r="G118" s="461"/>
      <c r="H118" s="461"/>
      <c r="I118" s="461"/>
      <c r="J118" s="461"/>
      <c r="K118" s="461"/>
      <c r="L118" s="461"/>
      <c r="M118" s="461"/>
      <c r="N118" s="461"/>
      <c r="O118" s="462"/>
      <c r="P118" s="47"/>
      <c r="Q118" s="369" t="s">
        <v>393</v>
      </c>
      <c r="R118" s="367">
        <f t="shared" ref="R118:R132" si="20">IF(Q118="Test- en experimenteerinfra.",25%,0)</f>
        <v>0.25</v>
      </c>
      <c r="S118" s="200">
        <f t="shared" ref="S118:S132" si="21">+P118*R118</f>
        <v>0</v>
      </c>
      <c r="T118" s="202">
        <f t="shared" ref="T118:T132" si="22">IFERROR(P118*(D118+R118),0)</f>
        <v>0</v>
      </c>
      <c r="U118" s="210"/>
      <c r="V118" s="210"/>
      <c r="W118" s="247"/>
      <c r="X118" s="211"/>
      <c r="Y118" s="211"/>
    </row>
    <row r="119" spans="1:26" x14ac:dyDescent="0.35">
      <c r="A119" s="241">
        <v>2</v>
      </c>
      <c r="B119" s="18"/>
      <c r="C119" s="177" t="str">
        <f>IFERROR(VLOOKUP(B119,#REF!,2,0),"")</f>
        <v/>
      </c>
      <c r="D119" s="176" t="str">
        <f>IFERROR(VLOOKUP(B119,#REF!,4,0),"")</f>
        <v/>
      </c>
      <c r="E119" s="454"/>
      <c r="F119" s="455"/>
      <c r="G119" s="455"/>
      <c r="H119" s="455"/>
      <c r="I119" s="455"/>
      <c r="J119" s="455"/>
      <c r="K119" s="455"/>
      <c r="L119" s="455"/>
      <c r="M119" s="455"/>
      <c r="N119" s="455"/>
      <c r="O119" s="456"/>
      <c r="P119" s="48"/>
      <c r="Q119" s="369" t="s">
        <v>393</v>
      </c>
      <c r="R119" s="367">
        <f t="shared" si="20"/>
        <v>0.25</v>
      </c>
      <c r="S119" s="200">
        <f t="shared" si="21"/>
        <v>0</v>
      </c>
      <c r="T119" s="202">
        <f t="shared" si="22"/>
        <v>0</v>
      </c>
      <c r="U119" s="210"/>
      <c r="V119" s="210"/>
      <c r="W119" s="247"/>
      <c r="X119" s="211"/>
      <c r="Y119" s="211"/>
    </row>
    <row r="120" spans="1:26" x14ac:dyDescent="0.35">
      <c r="A120" s="241">
        <v>3</v>
      </c>
      <c r="B120" s="18"/>
      <c r="C120" s="177" t="str">
        <f>IFERROR(VLOOKUP(B120,#REF!,2,0),"")</f>
        <v/>
      </c>
      <c r="D120" s="176" t="str">
        <f>IFERROR(VLOOKUP(B120,#REF!,4,0),"")</f>
        <v/>
      </c>
      <c r="E120" s="454"/>
      <c r="F120" s="455"/>
      <c r="G120" s="455"/>
      <c r="H120" s="455"/>
      <c r="I120" s="455"/>
      <c r="J120" s="455"/>
      <c r="K120" s="455"/>
      <c r="L120" s="455"/>
      <c r="M120" s="455"/>
      <c r="N120" s="455"/>
      <c r="O120" s="456"/>
      <c r="P120" s="48"/>
      <c r="Q120" s="369" t="s">
        <v>393</v>
      </c>
      <c r="R120" s="367">
        <f t="shared" si="20"/>
        <v>0.25</v>
      </c>
      <c r="S120" s="200">
        <f t="shared" si="21"/>
        <v>0</v>
      </c>
      <c r="T120" s="202">
        <f t="shared" si="22"/>
        <v>0</v>
      </c>
      <c r="U120" s="210"/>
      <c r="V120" s="210"/>
      <c r="W120" s="247"/>
      <c r="X120" s="211"/>
      <c r="Y120" s="211"/>
    </row>
    <row r="121" spans="1:26" x14ac:dyDescent="0.35">
      <c r="A121" s="241">
        <v>4</v>
      </c>
      <c r="B121" s="18"/>
      <c r="C121" s="177" t="str">
        <f>IFERROR(VLOOKUP(B121,#REF!,2,0),"")</f>
        <v/>
      </c>
      <c r="D121" s="176" t="str">
        <f>IFERROR(VLOOKUP(B121,#REF!,4,0),"")</f>
        <v/>
      </c>
      <c r="E121" s="454"/>
      <c r="F121" s="455"/>
      <c r="G121" s="455"/>
      <c r="H121" s="455"/>
      <c r="I121" s="455"/>
      <c r="J121" s="455"/>
      <c r="K121" s="455"/>
      <c r="L121" s="455"/>
      <c r="M121" s="455"/>
      <c r="N121" s="455"/>
      <c r="O121" s="456"/>
      <c r="P121" s="48"/>
      <c r="Q121" s="369" t="s">
        <v>393</v>
      </c>
      <c r="R121" s="367">
        <f t="shared" si="20"/>
        <v>0.25</v>
      </c>
      <c r="S121" s="200">
        <f t="shared" si="21"/>
        <v>0</v>
      </c>
      <c r="T121" s="202">
        <f t="shared" si="22"/>
        <v>0</v>
      </c>
      <c r="U121" s="210"/>
      <c r="V121" s="210"/>
      <c r="W121" s="247"/>
      <c r="X121" s="211"/>
      <c r="Y121" s="211"/>
    </row>
    <row r="122" spans="1:26" x14ac:dyDescent="0.35">
      <c r="A122" s="241">
        <v>5</v>
      </c>
      <c r="B122" s="18"/>
      <c r="C122" s="177" t="str">
        <f>IFERROR(VLOOKUP(B122,#REF!,2,0),"")</f>
        <v/>
      </c>
      <c r="D122" s="176" t="str">
        <f>IFERROR(VLOOKUP(B122,#REF!,4,0),"")</f>
        <v/>
      </c>
      <c r="E122" s="454"/>
      <c r="F122" s="455"/>
      <c r="G122" s="455"/>
      <c r="H122" s="455"/>
      <c r="I122" s="455"/>
      <c r="J122" s="455"/>
      <c r="K122" s="455"/>
      <c r="L122" s="455"/>
      <c r="M122" s="455"/>
      <c r="N122" s="455"/>
      <c r="O122" s="456"/>
      <c r="P122" s="48"/>
      <c r="Q122" s="369" t="s">
        <v>393</v>
      </c>
      <c r="R122" s="367">
        <f t="shared" si="20"/>
        <v>0.25</v>
      </c>
      <c r="S122" s="200">
        <f t="shared" si="21"/>
        <v>0</v>
      </c>
      <c r="T122" s="202">
        <f t="shared" si="22"/>
        <v>0</v>
      </c>
      <c r="U122" s="210"/>
      <c r="V122" s="210"/>
      <c r="W122" s="247"/>
      <c r="X122" s="211"/>
      <c r="Y122" s="211"/>
    </row>
    <row r="123" spans="1:26" x14ac:dyDescent="0.35">
      <c r="A123" s="241">
        <v>6</v>
      </c>
      <c r="B123" s="18"/>
      <c r="C123" s="177" t="str">
        <f>IFERROR(VLOOKUP(B123,#REF!,2,0),"")</f>
        <v/>
      </c>
      <c r="D123" s="176" t="str">
        <f>IFERROR(VLOOKUP(B123,#REF!,4,0),"")</f>
        <v/>
      </c>
      <c r="E123" s="454"/>
      <c r="F123" s="455"/>
      <c r="G123" s="455"/>
      <c r="H123" s="455"/>
      <c r="I123" s="455"/>
      <c r="J123" s="455"/>
      <c r="K123" s="455"/>
      <c r="L123" s="455"/>
      <c r="M123" s="455"/>
      <c r="N123" s="455"/>
      <c r="O123" s="456"/>
      <c r="P123" s="48"/>
      <c r="Q123" s="369" t="s">
        <v>393</v>
      </c>
      <c r="R123" s="367">
        <f t="shared" si="20"/>
        <v>0.25</v>
      </c>
      <c r="S123" s="200">
        <f t="shared" si="21"/>
        <v>0</v>
      </c>
      <c r="T123" s="202">
        <f t="shared" si="22"/>
        <v>0</v>
      </c>
      <c r="U123" s="210"/>
      <c r="V123" s="210"/>
      <c r="W123" s="247"/>
      <c r="X123" s="211"/>
      <c r="Y123" s="211"/>
    </row>
    <row r="124" spans="1:26" x14ac:dyDescent="0.35">
      <c r="A124" s="241">
        <v>7</v>
      </c>
      <c r="B124" s="18"/>
      <c r="C124" s="177" t="str">
        <f>IFERROR(VLOOKUP(B124,#REF!,2,0),"")</f>
        <v/>
      </c>
      <c r="D124" s="176" t="str">
        <f>IFERROR(VLOOKUP(B124,#REF!,4,0),"")</f>
        <v/>
      </c>
      <c r="E124" s="454"/>
      <c r="F124" s="455"/>
      <c r="G124" s="455"/>
      <c r="H124" s="455"/>
      <c r="I124" s="455"/>
      <c r="J124" s="455"/>
      <c r="K124" s="455"/>
      <c r="L124" s="455"/>
      <c r="M124" s="455"/>
      <c r="N124" s="455"/>
      <c r="O124" s="456"/>
      <c r="P124" s="48"/>
      <c r="Q124" s="369" t="s">
        <v>393</v>
      </c>
      <c r="R124" s="367">
        <f t="shared" si="20"/>
        <v>0.25</v>
      </c>
      <c r="S124" s="200">
        <f t="shared" si="21"/>
        <v>0</v>
      </c>
      <c r="T124" s="202">
        <f t="shared" si="22"/>
        <v>0</v>
      </c>
      <c r="U124" s="210"/>
      <c r="V124" s="210"/>
      <c r="W124" s="247"/>
      <c r="X124" s="211"/>
      <c r="Y124" s="211"/>
    </row>
    <row r="125" spans="1:26" x14ac:dyDescent="0.35">
      <c r="A125" s="241">
        <v>8</v>
      </c>
      <c r="B125" s="18"/>
      <c r="C125" s="177" t="str">
        <f>IFERROR(VLOOKUP(B125,#REF!,2,0),"")</f>
        <v/>
      </c>
      <c r="D125" s="176" t="str">
        <f>IFERROR(VLOOKUP(B125,#REF!,4,0),"")</f>
        <v/>
      </c>
      <c r="E125" s="454"/>
      <c r="F125" s="455"/>
      <c r="G125" s="455"/>
      <c r="H125" s="455"/>
      <c r="I125" s="455"/>
      <c r="J125" s="455"/>
      <c r="K125" s="455"/>
      <c r="L125" s="455"/>
      <c r="M125" s="455"/>
      <c r="N125" s="455"/>
      <c r="O125" s="456"/>
      <c r="P125" s="48"/>
      <c r="Q125" s="369" t="s">
        <v>393</v>
      </c>
      <c r="R125" s="367">
        <f t="shared" si="20"/>
        <v>0.25</v>
      </c>
      <c r="S125" s="200">
        <f t="shared" si="21"/>
        <v>0</v>
      </c>
      <c r="T125" s="202">
        <f t="shared" si="22"/>
        <v>0</v>
      </c>
      <c r="U125" s="210"/>
      <c r="V125" s="210"/>
      <c r="W125" s="247"/>
      <c r="X125" s="211"/>
      <c r="Y125" s="211"/>
    </row>
    <row r="126" spans="1:26" x14ac:dyDescent="0.35">
      <c r="A126" s="241">
        <v>9</v>
      </c>
      <c r="B126" s="18"/>
      <c r="C126" s="177" t="str">
        <f>IFERROR(VLOOKUP(B126,#REF!,2,0),"")</f>
        <v/>
      </c>
      <c r="D126" s="176" t="str">
        <f>IFERROR(VLOOKUP(B126,#REF!,4,0),"")</f>
        <v/>
      </c>
      <c r="E126" s="454"/>
      <c r="F126" s="455"/>
      <c r="G126" s="455"/>
      <c r="H126" s="455"/>
      <c r="I126" s="455"/>
      <c r="J126" s="455"/>
      <c r="K126" s="455"/>
      <c r="L126" s="455"/>
      <c r="M126" s="455"/>
      <c r="N126" s="455"/>
      <c r="O126" s="456"/>
      <c r="P126" s="48"/>
      <c r="Q126" s="369" t="s">
        <v>393</v>
      </c>
      <c r="R126" s="367">
        <f t="shared" si="20"/>
        <v>0.25</v>
      </c>
      <c r="S126" s="200">
        <f t="shared" si="21"/>
        <v>0</v>
      </c>
      <c r="T126" s="202">
        <f t="shared" si="22"/>
        <v>0</v>
      </c>
      <c r="U126" s="210"/>
      <c r="V126" s="210"/>
      <c r="W126" s="247"/>
      <c r="X126" s="211"/>
      <c r="Y126" s="211"/>
    </row>
    <row r="127" spans="1:26" x14ac:dyDescent="0.35">
      <c r="A127" s="241">
        <v>10</v>
      </c>
      <c r="B127" s="18"/>
      <c r="C127" s="177" t="str">
        <f>IFERROR(VLOOKUP(B127,#REF!,2,0),"")</f>
        <v/>
      </c>
      <c r="D127" s="176" t="str">
        <f>IFERROR(VLOOKUP(B127,#REF!,4,0),"")</f>
        <v/>
      </c>
      <c r="E127" s="454"/>
      <c r="F127" s="455"/>
      <c r="G127" s="455"/>
      <c r="H127" s="455"/>
      <c r="I127" s="455"/>
      <c r="J127" s="455"/>
      <c r="K127" s="455"/>
      <c r="L127" s="455"/>
      <c r="M127" s="455"/>
      <c r="N127" s="455"/>
      <c r="O127" s="456"/>
      <c r="P127" s="48"/>
      <c r="Q127" s="369" t="s">
        <v>393</v>
      </c>
      <c r="R127" s="367">
        <f t="shared" si="20"/>
        <v>0.25</v>
      </c>
      <c r="S127" s="200">
        <f t="shared" si="21"/>
        <v>0</v>
      </c>
      <c r="T127" s="202">
        <f t="shared" si="22"/>
        <v>0</v>
      </c>
      <c r="U127" s="210"/>
      <c r="V127" s="210"/>
      <c r="W127" s="247"/>
      <c r="X127" s="211"/>
      <c r="Y127" s="211"/>
    </row>
    <row r="128" spans="1:26" x14ac:dyDescent="0.35">
      <c r="A128" s="241">
        <v>11</v>
      </c>
      <c r="B128" s="18"/>
      <c r="C128" s="177" t="str">
        <f>IFERROR(VLOOKUP(B128,#REF!,2,0),"")</f>
        <v/>
      </c>
      <c r="D128" s="176" t="str">
        <f>IFERROR(VLOOKUP(B128,#REF!,4,0),"")</f>
        <v/>
      </c>
      <c r="E128" s="454"/>
      <c r="F128" s="455"/>
      <c r="G128" s="455"/>
      <c r="H128" s="455"/>
      <c r="I128" s="455"/>
      <c r="J128" s="455"/>
      <c r="K128" s="455"/>
      <c r="L128" s="455"/>
      <c r="M128" s="455"/>
      <c r="N128" s="455"/>
      <c r="O128" s="456"/>
      <c r="P128" s="48"/>
      <c r="Q128" s="369"/>
      <c r="R128" s="367">
        <f t="shared" si="20"/>
        <v>0</v>
      </c>
      <c r="S128" s="200">
        <f t="shared" si="21"/>
        <v>0</v>
      </c>
      <c r="T128" s="202">
        <f t="shared" si="22"/>
        <v>0</v>
      </c>
      <c r="U128" s="210"/>
      <c r="V128" s="210"/>
      <c r="W128" s="247"/>
      <c r="X128" s="211"/>
      <c r="Y128" s="211"/>
    </row>
    <row r="129" spans="1:26" x14ac:dyDescent="0.35">
      <c r="A129" s="241">
        <v>12</v>
      </c>
      <c r="B129" s="18"/>
      <c r="C129" s="177" t="str">
        <f>IFERROR(VLOOKUP(B129,#REF!,2,0),"")</f>
        <v/>
      </c>
      <c r="D129" s="176" t="str">
        <f>IFERROR(VLOOKUP(B129,#REF!,4,0),"")</f>
        <v/>
      </c>
      <c r="E129" s="454"/>
      <c r="F129" s="455"/>
      <c r="G129" s="455"/>
      <c r="H129" s="455"/>
      <c r="I129" s="455"/>
      <c r="J129" s="455"/>
      <c r="K129" s="455"/>
      <c r="L129" s="455"/>
      <c r="M129" s="455"/>
      <c r="N129" s="455"/>
      <c r="O129" s="456"/>
      <c r="P129" s="48"/>
      <c r="Q129" s="369"/>
      <c r="R129" s="367">
        <f t="shared" si="20"/>
        <v>0</v>
      </c>
      <c r="S129" s="200">
        <f t="shared" si="21"/>
        <v>0</v>
      </c>
      <c r="T129" s="202">
        <f t="shared" si="22"/>
        <v>0</v>
      </c>
      <c r="U129" s="210"/>
      <c r="V129" s="210"/>
      <c r="W129" s="247"/>
      <c r="X129" s="211"/>
      <c r="Y129" s="211"/>
    </row>
    <row r="130" spans="1:26" x14ac:dyDescent="0.35">
      <c r="A130" s="241">
        <v>13</v>
      </c>
      <c r="B130" s="18"/>
      <c r="C130" s="177" t="str">
        <f>IFERROR(VLOOKUP(B130,#REF!,2,0),"")</f>
        <v/>
      </c>
      <c r="D130" s="176" t="str">
        <f>IFERROR(VLOOKUP(B130,#REF!,4,0),"")</f>
        <v/>
      </c>
      <c r="E130" s="454"/>
      <c r="F130" s="455"/>
      <c r="G130" s="455"/>
      <c r="H130" s="455"/>
      <c r="I130" s="455"/>
      <c r="J130" s="455"/>
      <c r="K130" s="455"/>
      <c r="L130" s="455"/>
      <c r="M130" s="455"/>
      <c r="N130" s="455"/>
      <c r="O130" s="456"/>
      <c r="P130" s="48"/>
      <c r="Q130" s="369"/>
      <c r="R130" s="367">
        <f t="shared" si="20"/>
        <v>0</v>
      </c>
      <c r="S130" s="200">
        <f t="shared" si="21"/>
        <v>0</v>
      </c>
      <c r="T130" s="202">
        <f t="shared" si="22"/>
        <v>0</v>
      </c>
      <c r="U130" s="210"/>
      <c r="V130" s="210"/>
      <c r="W130" s="247"/>
      <c r="X130" s="211"/>
      <c r="Y130" s="211"/>
    </row>
    <row r="131" spans="1:26" x14ac:dyDescent="0.35">
      <c r="A131" s="241">
        <v>14</v>
      </c>
      <c r="B131" s="18"/>
      <c r="C131" s="177" t="str">
        <f>IFERROR(VLOOKUP(B131,#REF!,2,0),"")</f>
        <v/>
      </c>
      <c r="D131" s="176" t="str">
        <f>IFERROR(VLOOKUP(B131,#REF!,4,0),"")</f>
        <v/>
      </c>
      <c r="E131" s="454"/>
      <c r="F131" s="455"/>
      <c r="G131" s="455"/>
      <c r="H131" s="455"/>
      <c r="I131" s="455"/>
      <c r="J131" s="455"/>
      <c r="K131" s="455"/>
      <c r="L131" s="455"/>
      <c r="M131" s="455"/>
      <c r="N131" s="455"/>
      <c r="O131" s="456"/>
      <c r="P131" s="48"/>
      <c r="Q131" s="369"/>
      <c r="R131" s="367">
        <f t="shared" si="20"/>
        <v>0</v>
      </c>
      <c r="S131" s="200">
        <f t="shared" si="21"/>
        <v>0</v>
      </c>
      <c r="T131" s="202">
        <f t="shared" si="22"/>
        <v>0</v>
      </c>
      <c r="U131" s="210"/>
      <c r="V131" s="210"/>
      <c r="W131" s="247"/>
      <c r="X131" s="211"/>
      <c r="Y131" s="211"/>
    </row>
    <row r="132" spans="1:26" ht="15" thickBot="1" x14ac:dyDescent="0.4">
      <c r="A132" s="241">
        <v>15</v>
      </c>
      <c r="B132" s="18"/>
      <c r="C132" s="179" t="str">
        <f>IFERROR(VLOOKUP(B132,#REF!,2,0),"")</f>
        <v/>
      </c>
      <c r="D132" s="176" t="str">
        <f>IFERROR(VLOOKUP(B132,#REF!,4,0),"")</f>
        <v/>
      </c>
      <c r="E132" s="457"/>
      <c r="F132" s="458"/>
      <c r="G132" s="458"/>
      <c r="H132" s="458"/>
      <c r="I132" s="458"/>
      <c r="J132" s="458"/>
      <c r="K132" s="458"/>
      <c r="L132" s="458"/>
      <c r="M132" s="458"/>
      <c r="N132" s="458"/>
      <c r="O132" s="459"/>
      <c r="P132" s="49"/>
      <c r="Q132" s="369"/>
      <c r="R132" s="367">
        <f t="shared" si="20"/>
        <v>0</v>
      </c>
      <c r="S132" s="200">
        <f t="shared" si="21"/>
        <v>0</v>
      </c>
      <c r="T132" s="202">
        <f t="shared" si="22"/>
        <v>0</v>
      </c>
      <c r="U132" s="210"/>
      <c r="V132" s="210"/>
      <c r="W132" s="247"/>
      <c r="X132" s="211"/>
      <c r="Y132" s="211"/>
    </row>
    <row r="133" spans="1:26" ht="15" thickBot="1" x14ac:dyDescent="0.4">
      <c r="A133" s="254"/>
      <c r="B133" s="255" t="s">
        <v>7</v>
      </c>
      <c r="C133" s="463"/>
      <c r="D133" s="464"/>
      <c r="E133" s="464"/>
      <c r="F133" s="464"/>
      <c r="G133" s="464"/>
      <c r="H133" s="464"/>
      <c r="I133" s="464"/>
      <c r="J133" s="464"/>
      <c r="K133" s="464"/>
      <c r="L133" s="464"/>
      <c r="M133" s="464"/>
      <c r="N133" s="464"/>
      <c r="O133" s="465"/>
      <c r="P133" s="188">
        <f>SUM(P118:P132)</f>
        <v>0</v>
      </c>
      <c r="Q133" s="188"/>
      <c r="R133" s="188"/>
      <c r="S133" s="207">
        <f>SUM(S118:S132)</f>
        <v>0</v>
      </c>
      <c r="T133" s="208">
        <f>SUM(T118:T132)</f>
        <v>0</v>
      </c>
      <c r="U133" s="210"/>
      <c r="V133" s="210"/>
      <c r="W133" s="211"/>
      <c r="X133" s="211"/>
      <c r="Y133" s="211"/>
    </row>
    <row r="134" spans="1:26" ht="6.75" customHeight="1" x14ac:dyDescent="0.35">
      <c r="A134" s="218"/>
      <c r="B134" s="218"/>
      <c r="C134" s="218"/>
      <c r="D134" s="218"/>
      <c r="E134" s="218"/>
      <c r="F134" s="218"/>
      <c r="G134" s="218"/>
      <c r="H134" s="218"/>
      <c r="I134" s="218"/>
      <c r="J134" s="218"/>
      <c r="K134" s="218"/>
      <c r="L134" s="218"/>
      <c r="M134" s="218"/>
      <c r="N134" s="218"/>
      <c r="O134" s="252"/>
      <c r="S134" s="252"/>
      <c r="T134" s="252"/>
      <c r="U134" s="252"/>
      <c r="V134" s="210"/>
      <c r="W134" s="210"/>
      <c r="X134" s="211"/>
      <c r="Y134" s="211"/>
      <c r="Z134" s="211"/>
    </row>
    <row r="135" spans="1:26" x14ac:dyDescent="0.35">
      <c r="A135" s="240" t="s">
        <v>57</v>
      </c>
      <c r="B135" s="218"/>
      <c r="C135" s="218"/>
      <c r="D135" s="218"/>
      <c r="E135" s="218"/>
      <c r="F135" s="218"/>
      <c r="G135" s="218"/>
      <c r="H135" s="218"/>
      <c r="I135" s="218"/>
      <c r="J135" s="218"/>
      <c r="K135" s="218"/>
      <c r="L135" s="218"/>
      <c r="M135" s="218"/>
      <c r="N135" s="218"/>
      <c r="O135" s="252"/>
      <c r="S135" s="252"/>
      <c r="T135" s="252"/>
      <c r="U135" s="252"/>
      <c r="V135" s="210"/>
      <c r="W135" s="210"/>
      <c r="X135" s="211"/>
      <c r="Y135" s="211"/>
      <c r="Z135" s="211"/>
    </row>
    <row r="136" spans="1:26" ht="5.25" customHeight="1" x14ac:dyDescent="0.35">
      <c r="A136" s="218"/>
      <c r="B136" s="218"/>
      <c r="C136" s="218"/>
      <c r="D136" s="218"/>
      <c r="E136" s="218"/>
      <c r="F136" s="218"/>
      <c r="G136" s="218"/>
      <c r="H136" s="218"/>
      <c r="I136" s="218"/>
      <c r="J136" s="218"/>
      <c r="K136" s="218"/>
      <c r="L136" s="218"/>
      <c r="M136" s="218"/>
      <c r="N136" s="218"/>
      <c r="O136" s="252"/>
      <c r="S136" s="252"/>
      <c r="T136" s="252"/>
      <c r="U136" s="252"/>
      <c r="V136" s="210"/>
      <c r="W136" s="210"/>
      <c r="X136" s="211"/>
      <c r="Y136" s="211"/>
      <c r="Z136" s="211"/>
    </row>
    <row r="137" spans="1:26" ht="5.25" customHeight="1" thickBot="1" x14ac:dyDescent="0.4">
      <c r="A137" s="218"/>
      <c r="B137" s="218"/>
      <c r="C137" s="218"/>
      <c r="D137" s="218"/>
      <c r="E137" s="218"/>
      <c r="F137" s="218"/>
      <c r="G137" s="218"/>
      <c r="H137" s="218"/>
      <c r="I137" s="218"/>
      <c r="J137" s="218"/>
      <c r="K137" s="218"/>
      <c r="L137" s="218"/>
      <c r="M137" s="218"/>
      <c r="N137" s="218"/>
      <c r="O137" s="252"/>
      <c r="S137" s="252"/>
      <c r="T137" s="252"/>
      <c r="U137" s="252"/>
      <c r="V137" s="210"/>
      <c r="W137" s="210"/>
      <c r="X137" s="211"/>
      <c r="Y137" s="211"/>
      <c r="Z137" s="211"/>
    </row>
    <row r="138" spans="1:26" x14ac:dyDescent="0.35">
      <c r="A138" s="497" t="s">
        <v>3</v>
      </c>
      <c r="B138" s="493" t="s">
        <v>64</v>
      </c>
      <c r="C138" s="493" t="s">
        <v>69</v>
      </c>
      <c r="D138" s="495" t="s">
        <v>70</v>
      </c>
      <c r="E138" s="499" t="s">
        <v>9</v>
      </c>
      <c r="F138" s="500"/>
      <c r="G138" s="500"/>
      <c r="H138" s="500"/>
      <c r="I138" s="500"/>
      <c r="J138" s="500"/>
      <c r="K138" s="500"/>
      <c r="L138" s="500"/>
      <c r="M138" s="500"/>
      <c r="N138" s="500"/>
      <c r="O138" s="501"/>
      <c r="P138" s="525" t="s">
        <v>12</v>
      </c>
      <c r="Q138" s="495" t="s">
        <v>331</v>
      </c>
      <c r="R138" s="495" t="s">
        <v>310</v>
      </c>
      <c r="S138" s="587" t="s">
        <v>72</v>
      </c>
      <c r="T138" s="507" t="s">
        <v>67</v>
      </c>
      <c r="U138" s="210"/>
      <c r="V138" s="210"/>
      <c r="W138" s="247"/>
      <c r="X138" s="211"/>
      <c r="Y138" s="211"/>
    </row>
    <row r="139" spans="1:26" ht="15" thickBot="1" x14ac:dyDescent="0.4">
      <c r="A139" s="498"/>
      <c r="B139" s="494"/>
      <c r="C139" s="494"/>
      <c r="D139" s="496"/>
      <c r="E139" s="502"/>
      <c r="F139" s="503"/>
      <c r="G139" s="503"/>
      <c r="H139" s="503"/>
      <c r="I139" s="503"/>
      <c r="J139" s="503"/>
      <c r="K139" s="503"/>
      <c r="L139" s="503"/>
      <c r="M139" s="503"/>
      <c r="N139" s="503"/>
      <c r="O139" s="504"/>
      <c r="P139" s="558"/>
      <c r="Q139" s="520"/>
      <c r="R139" s="520"/>
      <c r="S139" s="588"/>
      <c r="T139" s="508"/>
      <c r="U139" s="210"/>
      <c r="V139" s="210"/>
      <c r="W139" s="247"/>
      <c r="X139" s="211"/>
      <c r="Y139" s="211"/>
    </row>
    <row r="140" spans="1:26" x14ac:dyDescent="0.35">
      <c r="A140" s="241">
        <v>1</v>
      </c>
      <c r="B140" s="28"/>
      <c r="C140" s="175" t="str">
        <f>IFERROR(VLOOKUP(B140,#REF!,2,0),"")</f>
        <v/>
      </c>
      <c r="D140" s="176" t="str">
        <f>IFERROR(VLOOKUP(B140,#REF!,4,0),"")</f>
        <v/>
      </c>
      <c r="E140" s="460"/>
      <c r="F140" s="461"/>
      <c r="G140" s="461"/>
      <c r="H140" s="461"/>
      <c r="I140" s="461"/>
      <c r="J140" s="461"/>
      <c r="K140" s="461"/>
      <c r="L140" s="461"/>
      <c r="M140" s="461"/>
      <c r="N140" s="461"/>
      <c r="O140" s="462"/>
      <c r="P140" s="47"/>
      <c r="Q140" s="369" t="s">
        <v>393</v>
      </c>
      <c r="R140" s="367">
        <f t="shared" ref="R140:R154" si="23">IF(Q140="Test- en experimenteerinfra.",25%,0)</f>
        <v>0.25</v>
      </c>
      <c r="S140" s="200">
        <f t="shared" ref="S140:S154" si="24">+P140*R140</f>
        <v>0</v>
      </c>
      <c r="T140" s="202">
        <f t="shared" ref="T140:T154" si="25">IFERROR(P140*(D140+R140),0)</f>
        <v>0</v>
      </c>
      <c r="U140" s="210"/>
      <c r="V140" s="210"/>
      <c r="W140" s="247"/>
      <c r="X140" s="211"/>
      <c r="Y140" s="211"/>
    </row>
    <row r="141" spans="1:26" x14ac:dyDescent="0.35">
      <c r="A141" s="241">
        <v>2</v>
      </c>
      <c r="B141" s="18"/>
      <c r="C141" s="177" t="str">
        <f>IFERROR(VLOOKUP(B141,#REF!,2,0),"")</f>
        <v/>
      </c>
      <c r="D141" s="176" t="str">
        <f>IFERROR(VLOOKUP(B141,#REF!,4,0),"")</f>
        <v/>
      </c>
      <c r="E141" s="454"/>
      <c r="F141" s="455"/>
      <c r="G141" s="455"/>
      <c r="H141" s="455"/>
      <c r="I141" s="455"/>
      <c r="J141" s="455"/>
      <c r="K141" s="455"/>
      <c r="L141" s="455"/>
      <c r="M141" s="455"/>
      <c r="N141" s="455"/>
      <c r="O141" s="456"/>
      <c r="P141" s="48"/>
      <c r="Q141" s="369" t="s">
        <v>393</v>
      </c>
      <c r="R141" s="367">
        <f t="shared" si="23"/>
        <v>0.25</v>
      </c>
      <c r="S141" s="200">
        <f t="shared" si="24"/>
        <v>0</v>
      </c>
      <c r="T141" s="202">
        <f t="shared" si="25"/>
        <v>0</v>
      </c>
      <c r="U141" s="210"/>
      <c r="V141" s="210"/>
      <c r="W141" s="247"/>
      <c r="X141" s="211"/>
      <c r="Y141" s="211"/>
    </row>
    <row r="142" spans="1:26" x14ac:dyDescent="0.35">
      <c r="A142" s="241">
        <v>3</v>
      </c>
      <c r="B142" s="18"/>
      <c r="C142" s="177" t="str">
        <f>IFERROR(VLOOKUP(B142,#REF!,2,0),"")</f>
        <v/>
      </c>
      <c r="D142" s="176" t="str">
        <f>IFERROR(VLOOKUP(B142,#REF!,4,0),"")</f>
        <v/>
      </c>
      <c r="E142" s="454"/>
      <c r="F142" s="455"/>
      <c r="G142" s="455"/>
      <c r="H142" s="455"/>
      <c r="I142" s="455"/>
      <c r="J142" s="455"/>
      <c r="K142" s="455"/>
      <c r="L142" s="455"/>
      <c r="M142" s="455"/>
      <c r="N142" s="455"/>
      <c r="O142" s="456"/>
      <c r="P142" s="48"/>
      <c r="Q142" s="369" t="s">
        <v>393</v>
      </c>
      <c r="R142" s="367">
        <f t="shared" si="23"/>
        <v>0.25</v>
      </c>
      <c r="S142" s="200">
        <f t="shared" si="24"/>
        <v>0</v>
      </c>
      <c r="T142" s="202">
        <f t="shared" si="25"/>
        <v>0</v>
      </c>
      <c r="U142" s="210"/>
      <c r="V142" s="210"/>
      <c r="W142" s="247"/>
      <c r="X142" s="211"/>
      <c r="Y142" s="211"/>
    </row>
    <row r="143" spans="1:26" x14ac:dyDescent="0.35">
      <c r="A143" s="241">
        <v>4</v>
      </c>
      <c r="B143" s="18"/>
      <c r="C143" s="177" t="str">
        <f>IFERROR(VLOOKUP(B143,#REF!,2,0),"")</f>
        <v/>
      </c>
      <c r="D143" s="176" t="str">
        <f>IFERROR(VLOOKUP(B143,#REF!,4,0),"")</f>
        <v/>
      </c>
      <c r="E143" s="454"/>
      <c r="F143" s="455"/>
      <c r="G143" s="455"/>
      <c r="H143" s="455"/>
      <c r="I143" s="455"/>
      <c r="J143" s="455"/>
      <c r="K143" s="455"/>
      <c r="L143" s="455"/>
      <c r="M143" s="455"/>
      <c r="N143" s="455"/>
      <c r="O143" s="456"/>
      <c r="P143" s="48"/>
      <c r="Q143" s="369" t="s">
        <v>393</v>
      </c>
      <c r="R143" s="367">
        <f t="shared" si="23"/>
        <v>0.25</v>
      </c>
      <c r="S143" s="200">
        <f t="shared" si="24"/>
        <v>0</v>
      </c>
      <c r="T143" s="202">
        <f t="shared" si="25"/>
        <v>0</v>
      </c>
      <c r="U143" s="210"/>
      <c r="V143" s="210"/>
      <c r="W143" s="247"/>
      <c r="X143" s="211"/>
      <c r="Y143" s="211"/>
    </row>
    <row r="144" spans="1:26" x14ac:dyDescent="0.35">
      <c r="A144" s="241">
        <v>5</v>
      </c>
      <c r="B144" s="18"/>
      <c r="C144" s="177" t="str">
        <f>IFERROR(VLOOKUP(B144,#REF!,2,0),"")</f>
        <v/>
      </c>
      <c r="D144" s="176" t="str">
        <f>IFERROR(VLOOKUP(B144,#REF!,4,0),"")</f>
        <v/>
      </c>
      <c r="E144" s="454"/>
      <c r="F144" s="455"/>
      <c r="G144" s="455"/>
      <c r="H144" s="455"/>
      <c r="I144" s="455"/>
      <c r="J144" s="455"/>
      <c r="K144" s="455"/>
      <c r="L144" s="455"/>
      <c r="M144" s="455"/>
      <c r="N144" s="455"/>
      <c r="O144" s="456"/>
      <c r="P144" s="48"/>
      <c r="Q144" s="369" t="s">
        <v>393</v>
      </c>
      <c r="R144" s="367">
        <f t="shared" si="23"/>
        <v>0.25</v>
      </c>
      <c r="S144" s="200">
        <f t="shared" si="24"/>
        <v>0</v>
      </c>
      <c r="T144" s="202">
        <f t="shared" si="25"/>
        <v>0</v>
      </c>
      <c r="U144" s="210"/>
      <c r="V144" s="210"/>
      <c r="W144" s="247"/>
      <c r="X144" s="211"/>
      <c r="Y144" s="211"/>
    </row>
    <row r="145" spans="1:26" x14ac:dyDescent="0.35">
      <c r="A145" s="241">
        <v>6</v>
      </c>
      <c r="B145" s="18"/>
      <c r="C145" s="177" t="str">
        <f>IFERROR(VLOOKUP(B145,#REF!,2,0),"")</f>
        <v/>
      </c>
      <c r="D145" s="176" t="str">
        <f>IFERROR(VLOOKUP(B145,#REF!,4,0),"")</f>
        <v/>
      </c>
      <c r="E145" s="454"/>
      <c r="F145" s="455"/>
      <c r="G145" s="455"/>
      <c r="H145" s="455"/>
      <c r="I145" s="455"/>
      <c r="J145" s="455"/>
      <c r="K145" s="455"/>
      <c r="L145" s="455"/>
      <c r="M145" s="455"/>
      <c r="N145" s="455"/>
      <c r="O145" s="456"/>
      <c r="P145" s="48"/>
      <c r="Q145" s="369" t="s">
        <v>393</v>
      </c>
      <c r="R145" s="367">
        <f t="shared" si="23"/>
        <v>0.25</v>
      </c>
      <c r="S145" s="200">
        <f t="shared" si="24"/>
        <v>0</v>
      </c>
      <c r="T145" s="202">
        <f t="shared" si="25"/>
        <v>0</v>
      </c>
      <c r="U145" s="210"/>
      <c r="V145" s="210"/>
      <c r="W145" s="247"/>
      <c r="X145" s="211"/>
      <c r="Y145" s="211"/>
    </row>
    <row r="146" spans="1:26" x14ac:dyDescent="0.35">
      <c r="A146" s="241">
        <v>7</v>
      </c>
      <c r="B146" s="18"/>
      <c r="C146" s="177" t="str">
        <f>IFERROR(VLOOKUP(B146,#REF!,2,0),"")</f>
        <v/>
      </c>
      <c r="D146" s="176" t="str">
        <f>IFERROR(VLOOKUP(B146,#REF!,4,0),"")</f>
        <v/>
      </c>
      <c r="E146" s="454"/>
      <c r="F146" s="455"/>
      <c r="G146" s="455"/>
      <c r="H146" s="455"/>
      <c r="I146" s="455"/>
      <c r="J146" s="455"/>
      <c r="K146" s="455"/>
      <c r="L146" s="455"/>
      <c r="M146" s="455"/>
      <c r="N146" s="455"/>
      <c r="O146" s="456"/>
      <c r="P146" s="48"/>
      <c r="Q146" s="369" t="s">
        <v>393</v>
      </c>
      <c r="R146" s="367">
        <f t="shared" si="23"/>
        <v>0.25</v>
      </c>
      <c r="S146" s="200">
        <f t="shared" si="24"/>
        <v>0</v>
      </c>
      <c r="T146" s="202">
        <f t="shared" si="25"/>
        <v>0</v>
      </c>
      <c r="U146" s="210"/>
      <c r="V146" s="210"/>
      <c r="W146" s="247"/>
      <c r="X146" s="211"/>
      <c r="Y146" s="211"/>
    </row>
    <row r="147" spans="1:26" x14ac:dyDescent="0.35">
      <c r="A147" s="241">
        <v>8</v>
      </c>
      <c r="B147" s="18"/>
      <c r="C147" s="177" t="str">
        <f>IFERROR(VLOOKUP(B147,#REF!,2,0),"")</f>
        <v/>
      </c>
      <c r="D147" s="176" t="str">
        <f>IFERROR(VLOOKUP(B147,#REF!,4,0),"")</f>
        <v/>
      </c>
      <c r="E147" s="454"/>
      <c r="F147" s="455"/>
      <c r="G147" s="455"/>
      <c r="H147" s="455"/>
      <c r="I147" s="455"/>
      <c r="J147" s="455"/>
      <c r="K147" s="455"/>
      <c r="L147" s="455"/>
      <c r="M147" s="455"/>
      <c r="N147" s="455"/>
      <c r="O147" s="456"/>
      <c r="P147" s="48"/>
      <c r="Q147" s="369" t="s">
        <v>393</v>
      </c>
      <c r="R147" s="367">
        <f t="shared" si="23"/>
        <v>0.25</v>
      </c>
      <c r="S147" s="200">
        <f t="shared" si="24"/>
        <v>0</v>
      </c>
      <c r="T147" s="202">
        <f t="shared" si="25"/>
        <v>0</v>
      </c>
      <c r="U147" s="210"/>
      <c r="V147" s="210"/>
      <c r="W147" s="247"/>
      <c r="X147" s="211"/>
      <c r="Y147" s="211"/>
    </row>
    <row r="148" spans="1:26" x14ac:dyDescent="0.35">
      <c r="A148" s="241">
        <v>9</v>
      </c>
      <c r="B148" s="18"/>
      <c r="C148" s="177" t="str">
        <f>IFERROR(VLOOKUP(B148,#REF!,2,0),"")</f>
        <v/>
      </c>
      <c r="D148" s="176" t="str">
        <f>IFERROR(VLOOKUP(B148,#REF!,4,0),"")</f>
        <v/>
      </c>
      <c r="E148" s="454"/>
      <c r="F148" s="455"/>
      <c r="G148" s="455"/>
      <c r="H148" s="455"/>
      <c r="I148" s="455"/>
      <c r="J148" s="455"/>
      <c r="K148" s="455"/>
      <c r="L148" s="455"/>
      <c r="M148" s="455"/>
      <c r="N148" s="455"/>
      <c r="O148" s="456"/>
      <c r="P148" s="48"/>
      <c r="Q148" s="369" t="s">
        <v>393</v>
      </c>
      <c r="R148" s="367">
        <f t="shared" si="23"/>
        <v>0.25</v>
      </c>
      <c r="S148" s="200">
        <f t="shared" si="24"/>
        <v>0</v>
      </c>
      <c r="T148" s="202">
        <f t="shared" si="25"/>
        <v>0</v>
      </c>
      <c r="U148" s="210"/>
      <c r="V148" s="210"/>
      <c r="W148" s="247"/>
      <c r="X148" s="211"/>
      <c r="Y148" s="211"/>
    </row>
    <row r="149" spans="1:26" x14ac:dyDescent="0.35">
      <c r="A149" s="241">
        <v>10</v>
      </c>
      <c r="B149" s="18"/>
      <c r="C149" s="177" t="str">
        <f>IFERROR(VLOOKUP(B149,#REF!,2,0),"")</f>
        <v/>
      </c>
      <c r="D149" s="176" t="str">
        <f>IFERROR(VLOOKUP(B149,#REF!,4,0),"")</f>
        <v/>
      </c>
      <c r="E149" s="454"/>
      <c r="F149" s="455"/>
      <c r="G149" s="455"/>
      <c r="H149" s="455"/>
      <c r="I149" s="455"/>
      <c r="J149" s="455"/>
      <c r="K149" s="455"/>
      <c r="L149" s="455"/>
      <c r="M149" s="455"/>
      <c r="N149" s="455"/>
      <c r="O149" s="456"/>
      <c r="P149" s="48"/>
      <c r="Q149" s="369" t="s">
        <v>393</v>
      </c>
      <c r="R149" s="367">
        <f t="shared" si="23"/>
        <v>0.25</v>
      </c>
      <c r="S149" s="200">
        <f t="shared" si="24"/>
        <v>0</v>
      </c>
      <c r="T149" s="202">
        <f t="shared" si="25"/>
        <v>0</v>
      </c>
      <c r="U149" s="210"/>
      <c r="V149" s="210"/>
      <c r="W149" s="247"/>
      <c r="X149" s="211"/>
      <c r="Y149" s="211"/>
    </row>
    <row r="150" spans="1:26" x14ac:dyDescent="0.35">
      <c r="A150" s="241">
        <v>11</v>
      </c>
      <c r="B150" s="18"/>
      <c r="C150" s="177" t="str">
        <f>IFERROR(VLOOKUP(B150,#REF!,2,0),"")</f>
        <v/>
      </c>
      <c r="D150" s="176" t="str">
        <f>IFERROR(VLOOKUP(B150,#REF!,4,0),"")</f>
        <v/>
      </c>
      <c r="E150" s="454"/>
      <c r="F150" s="455"/>
      <c r="G150" s="455"/>
      <c r="H150" s="455"/>
      <c r="I150" s="455"/>
      <c r="J150" s="455"/>
      <c r="K150" s="455"/>
      <c r="L150" s="455"/>
      <c r="M150" s="455"/>
      <c r="N150" s="455"/>
      <c r="O150" s="456"/>
      <c r="P150" s="48"/>
      <c r="Q150" s="369"/>
      <c r="R150" s="367">
        <f t="shared" si="23"/>
        <v>0</v>
      </c>
      <c r="S150" s="200">
        <f t="shared" si="24"/>
        <v>0</v>
      </c>
      <c r="T150" s="202">
        <f t="shared" si="25"/>
        <v>0</v>
      </c>
      <c r="U150" s="210"/>
      <c r="V150" s="210"/>
      <c r="W150" s="247"/>
      <c r="X150" s="211"/>
      <c r="Y150" s="211"/>
    </row>
    <row r="151" spans="1:26" x14ac:dyDescent="0.35">
      <c r="A151" s="241">
        <v>12</v>
      </c>
      <c r="B151" s="18"/>
      <c r="C151" s="177" t="str">
        <f>IFERROR(VLOOKUP(B151,#REF!,2,0),"")</f>
        <v/>
      </c>
      <c r="D151" s="176" t="str">
        <f>IFERROR(VLOOKUP(B151,#REF!,4,0),"")</f>
        <v/>
      </c>
      <c r="E151" s="454"/>
      <c r="F151" s="455"/>
      <c r="G151" s="455"/>
      <c r="H151" s="455"/>
      <c r="I151" s="455"/>
      <c r="J151" s="455"/>
      <c r="K151" s="455"/>
      <c r="L151" s="455"/>
      <c r="M151" s="455"/>
      <c r="N151" s="455"/>
      <c r="O151" s="456"/>
      <c r="P151" s="48"/>
      <c r="Q151" s="369"/>
      <c r="R151" s="367">
        <f t="shared" si="23"/>
        <v>0</v>
      </c>
      <c r="S151" s="200">
        <f t="shared" si="24"/>
        <v>0</v>
      </c>
      <c r="T151" s="202">
        <f t="shared" si="25"/>
        <v>0</v>
      </c>
      <c r="U151" s="210"/>
      <c r="V151" s="210"/>
      <c r="W151" s="247"/>
      <c r="X151" s="211"/>
      <c r="Y151" s="211"/>
    </row>
    <row r="152" spans="1:26" x14ac:dyDescent="0.35">
      <c r="A152" s="241">
        <v>13</v>
      </c>
      <c r="B152" s="18"/>
      <c r="C152" s="177" t="str">
        <f>IFERROR(VLOOKUP(B152,#REF!,2,0),"")</f>
        <v/>
      </c>
      <c r="D152" s="176" t="str">
        <f>IFERROR(VLOOKUP(B152,#REF!,4,0),"")</f>
        <v/>
      </c>
      <c r="E152" s="454"/>
      <c r="F152" s="455"/>
      <c r="G152" s="455"/>
      <c r="H152" s="455"/>
      <c r="I152" s="455"/>
      <c r="J152" s="455"/>
      <c r="K152" s="455"/>
      <c r="L152" s="455"/>
      <c r="M152" s="455"/>
      <c r="N152" s="455"/>
      <c r="O152" s="456"/>
      <c r="P152" s="48"/>
      <c r="Q152" s="369"/>
      <c r="R152" s="367">
        <f t="shared" si="23"/>
        <v>0</v>
      </c>
      <c r="S152" s="200">
        <f t="shared" si="24"/>
        <v>0</v>
      </c>
      <c r="T152" s="202">
        <f t="shared" si="25"/>
        <v>0</v>
      </c>
      <c r="U152" s="210"/>
      <c r="V152" s="210"/>
      <c r="W152" s="247"/>
      <c r="X152" s="211"/>
      <c r="Y152" s="211"/>
    </row>
    <row r="153" spans="1:26" x14ac:dyDescent="0.35">
      <c r="A153" s="241">
        <v>14</v>
      </c>
      <c r="B153" s="18"/>
      <c r="C153" s="177" t="str">
        <f>IFERROR(VLOOKUP(B153,#REF!,2,0),"")</f>
        <v/>
      </c>
      <c r="D153" s="176" t="str">
        <f>IFERROR(VLOOKUP(B153,#REF!,4,0),"")</f>
        <v/>
      </c>
      <c r="E153" s="454"/>
      <c r="F153" s="455"/>
      <c r="G153" s="455"/>
      <c r="H153" s="455"/>
      <c r="I153" s="455"/>
      <c r="J153" s="455"/>
      <c r="K153" s="455"/>
      <c r="L153" s="455"/>
      <c r="M153" s="455"/>
      <c r="N153" s="455"/>
      <c r="O153" s="456"/>
      <c r="P153" s="48"/>
      <c r="Q153" s="369"/>
      <c r="R153" s="367">
        <f t="shared" si="23"/>
        <v>0</v>
      </c>
      <c r="S153" s="200">
        <f t="shared" si="24"/>
        <v>0</v>
      </c>
      <c r="T153" s="202">
        <f t="shared" si="25"/>
        <v>0</v>
      </c>
      <c r="U153" s="210"/>
      <c r="V153" s="210"/>
      <c r="W153" s="247"/>
      <c r="X153" s="211"/>
      <c r="Y153" s="211"/>
    </row>
    <row r="154" spans="1:26" ht="15" thickBot="1" x14ac:dyDescent="0.4">
      <c r="A154" s="241">
        <v>15</v>
      </c>
      <c r="B154" s="18"/>
      <c r="C154" s="179" t="str">
        <f>IFERROR(VLOOKUP(B154,#REF!,2,0),"")</f>
        <v/>
      </c>
      <c r="D154" s="176" t="str">
        <f>IFERROR(VLOOKUP(B154,#REF!,4,0),"")</f>
        <v/>
      </c>
      <c r="E154" s="457"/>
      <c r="F154" s="458"/>
      <c r="G154" s="458"/>
      <c r="H154" s="458"/>
      <c r="I154" s="458"/>
      <c r="J154" s="458"/>
      <c r="K154" s="458"/>
      <c r="L154" s="458"/>
      <c r="M154" s="458"/>
      <c r="N154" s="458"/>
      <c r="O154" s="459"/>
      <c r="P154" s="49"/>
      <c r="Q154" s="369"/>
      <c r="R154" s="367">
        <f t="shared" si="23"/>
        <v>0</v>
      </c>
      <c r="S154" s="200">
        <f t="shared" si="24"/>
        <v>0</v>
      </c>
      <c r="T154" s="202">
        <f t="shared" si="25"/>
        <v>0</v>
      </c>
      <c r="U154" s="210"/>
      <c r="V154" s="210"/>
      <c r="W154" s="247"/>
      <c r="X154" s="211"/>
      <c r="Y154" s="211"/>
    </row>
    <row r="155" spans="1:26" ht="15" thickBot="1" x14ac:dyDescent="0.4">
      <c r="A155" s="254"/>
      <c r="B155" s="256" t="s">
        <v>10</v>
      </c>
      <c r="C155" s="532"/>
      <c r="D155" s="533"/>
      <c r="E155" s="533"/>
      <c r="F155" s="533"/>
      <c r="G155" s="533"/>
      <c r="H155" s="533"/>
      <c r="I155" s="533"/>
      <c r="J155" s="533"/>
      <c r="K155" s="533"/>
      <c r="L155" s="533"/>
      <c r="M155" s="533"/>
      <c r="N155" s="533"/>
      <c r="O155" s="534"/>
      <c r="P155" s="189">
        <f>SUM(P140:P154)</f>
        <v>0</v>
      </c>
      <c r="Q155" s="189"/>
      <c r="R155" s="189"/>
      <c r="S155" s="207">
        <f>SUM(S140:S154)</f>
        <v>0</v>
      </c>
      <c r="T155" s="208">
        <f>SUM(T140:T154)</f>
        <v>0</v>
      </c>
      <c r="U155" s="210"/>
      <c r="V155" s="210"/>
      <c r="W155" s="211"/>
      <c r="X155" s="211"/>
      <c r="Y155" s="211"/>
    </row>
    <row r="156" spans="1:26" ht="7.5" customHeight="1" x14ac:dyDescent="0.35">
      <c r="A156" s="218"/>
      <c r="B156" s="218"/>
      <c r="C156" s="218"/>
      <c r="D156" s="218"/>
      <c r="E156" s="218"/>
      <c r="F156" s="218"/>
      <c r="G156" s="218"/>
      <c r="H156" s="218"/>
      <c r="I156" s="218"/>
      <c r="J156" s="218"/>
      <c r="K156" s="218"/>
      <c r="L156" s="218"/>
      <c r="M156" s="218"/>
      <c r="N156" s="218"/>
      <c r="O156" s="218"/>
      <c r="P156" s="218"/>
      <c r="Q156" s="218"/>
      <c r="R156" s="218"/>
      <c r="S156" s="218"/>
      <c r="T156" s="218"/>
      <c r="U156" s="218"/>
      <c r="V156" s="218"/>
      <c r="W156" s="218"/>
      <c r="X156" s="211"/>
      <c r="Y156" s="211"/>
      <c r="Z156" s="211"/>
    </row>
    <row r="157" spans="1:26" x14ac:dyDescent="0.35">
      <c r="A157" s="240" t="s">
        <v>34</v>
      </c>
      <c r="B157" s="218"/>
      <c r="C157" s="218"/>
      <c r="D157" s="218"/>
      <c r="E157" s="218"/>
      <c r="F157" s="218"/>
      <c r="G157" s="218"/>
      <c r="H157" s="218"/>
      <c r="I157" s="218"/>
      <c r="J157" s="218"/>
      <c r="K157" s="218"/>
      <c r="L157" s="218"/>
      <c r="M157" s="218"/>
      <c r="N157" s="218"/>
      <c r="O157" s="218"/>
      <c r="P157" s="218"/>
      <c r="Q157" s="218"/>
      <c r="R157" s="218"/>
      <c r="S157" s="218"/>
      <c r="T157" s="218"/>
      <c r="U157" s="218"/>
      <c r="V157" s="218"/>
      <c r="W157" s="218"/>
      <c r="X157" s="211"/>
      <c r="Y157" s="211"/>
      <c r="Z157" s="211"/>
    </row>
    <row r="158" spans="1:26" ht="6" customHeight="1" thickBot="1" x14ac:dyDescent="0.4">
      <c r="A158" s="218"/>
      <c r="B158" s="218"/>
      <c r="C158" s="218"/>
      <c r="D158" s="218"/>
      <c r="E158" s="218"/>
      <c r="F158" s="218"/>
      <c r="G158" s="218"/>
      <c r="H158" s="218"/>
      <c r="I158" s="218"/>
      <c r="J158" s="218"/>
      <c r="K158" s="218"/>
      <c r="L158" s="218"/>
      <c r="M158" s="218"/>
      <c r="N158" s="218"/>
      <c r="O158" s="218"/>
      <c r="P158" s="218"/>
      <c r="Q158" s="218"/>
      <c r="R158" s="218"/>
      <c r="S158" s="218"/>
      <c r="T158" s="218"/>
      <c r="U158" s="218"/>
      <c r="V158" s="218"/>
      <c r="W158" s="218"/>
      <c r="X158" s="211"/>
      <c r="Y158" s="211"/>
      <c r="Z158" s="211"/>
    </row>
    <row r="159" spans="1:26" x14ac:dyDescent="0.35">
      <c r="A159" s="528" t="s">
        <v>3</v>
      </c>
      <c r="B159" s="530" t="s">
        <v>64</v>
      </c>
      <c r="C159" s="610" t="s">
        <v>69</v>
      </c>
      <c r="D159" s="611"/>
      <c r="E159" s="499" t="s">
        <v>9</v>
      </c>
      <c r="F159" s="500"/>
      <c r="G159" s="500"/>
      <c r="H159" s="500"/>
      <c r="I159" s="500"/>
      <c r="J159" s="500"/>
      <c r="K159" s="500"/>
      <c r="L159" s="500"/>
      <c r="M159" s="500"/>
      <c r="N159" s="500"/>
      <c r="O159" s="500"/>
      <c r="P159" s="500"/>
      <c r="Q159" s="500"/>
      <c r="R159" s="500"/>
      <c r="S159" s="501"/>
      <c r="T159" s="525" t="s">
        <v>12</v>
      </c>
      <c r="U159" s="218"/>
      <c r="V159" s="218"/>
      <c r="W159" s="247"/>
      <c r="X159" s="247"/>
      <c r="Y159" s="247"/>
      <c r="Z159" s="252"/>
    </row>
    <row r="160" spans="1:26" ht="15" thickBot="1" x14ac:dyDescent="0.4">
      <c r="A160" s="529"/>
      <c r="B160" s="531"/>
      <c r="C160" s="612"/>
      <c r="D160" s="613"/>
      <c r="E160" s="502"/>
      <c r="F160" s="503"/>
      <c r="G160" s="503"/>
      <c r="H160" s="503"/>
      <c r="I160" s="503"/>
      <c r="J160" s="503"/>
      <c r="K160" s="503"/>
      <c r="L160" s="503"/>
      <c r="M160" s="503"/>
      <c r="N160" s="503"/>
      <c r="O160" s="503"/>
      <c r="P160" s="503"/>
      <c r="Q160" s="503"/>
      <c r="R160" s="503"/>
      <c r="S160" s="504"/>
      <c r="T160" s="558"/>
      <c r="U160" s="218"/>
      <c r="V160" s="218"/>
      <c r="W160" s="247"/>
      <c r="X160" s="247"/>
      <c r="Y160" s="247"/>
      <c r="Z160" s="252"/>
    </row>
    <row r="161" spans="1:27" x14ac:dyDescent="0.35">
      <c r="A161" s="241">
        <v>1</v>
      </c>
      <c r="B161" s="37"/>
      <c r="C161" s="614" t="str">
        <f>IFERROR(VLOOKUP(B161,#REF!,2,0),"")</f>
        <v/>
      </c>
      <c r="D161" s="615"/>
      <c r="E161" s="460"/>
      <c r="F161" s="461"/>
      <c r="G161" s="461"/>
      <c r="H161" s="461"/>
      <c r="I161" s="461"/>
      <c r="J161" s="461"/>
      <c r="K161" s="461"/>
      <c r="L161" s="461"/>
      <c r="M161" s="461"/>
      <c r="N161" s="461"/>
      <c r="O161" s="461"/>
      <c r="P161" s="461"/>
      <c r="Q161" s="461"/>
      <c r="R161" s="461"/>
      <c r="S161" s="462"/>
      <c r="T161" s="195"/>
      <c r="U161" s="257"/>
      <c r="V161" s="257"/>
      <c r="W161" s="247"/>
      <c r="X161" s="247"/>
      <c r="Y161" s="247"/>
      <c r="Z161" s="252"/>
    </row>
    <row r="162" spans="1:27" x14ac:dyDescent="0.35">
      <c r="A162" s="241">
        <v>2</v>
      </c>
      <c r="B162" s="21"/>
      <c r="C162" s="452" t="str">
        <f>IFERROR(VLOOKUP(B162,#REF!,2,0),"")</f>
        <v/>
      </c>
      <c r="D162" s="453"/>
      <c r="E162" s="454"/>
      <c r="F162" s="455"/>
      <c r="G162" s="455"/>
      <c r="H162" s="455"/>
      <c r="I162" s="455"/>
      <c r="J162" s="455"/>
      <c r="K162" s="455"/>
      <c r="L162" s="455"/>
      <c r="M162" s="455"/>
      <c r="N162" s="455"/>
      <c r="O162" s="455"/>
      <c r="P162" s="455"/>
      <c r="Q162" s="455"/>
      <c r="R162" s="455"/>
      <c r="S162" s="456"/>
      <c r="T162" s="196"/>
      <c r="U162" s="257"/>
      <c r="V162" s="257"/>
      <c r="W162" s="247"/>
      <c r="X162" s="247"/>
      <c r="Y162" s="247"/>
      <c r="Z162" s="252"/>
    </row>
    <row r="163" spans="1:27" x14ac:dyDescent="0.35">
      <c r="A163" s="241">
        <v>3</v>
      </c>
      <c r="B163" s="21"/>
      <c r="C163" s="452" t="str">
        <f>IFERROR(VLOOKUP(B163,#REF!,2,0),"")</f>
        <v/>
      </c>
      <c r="D163" s="453"/>
      <c r="E163" s="454"/>
      <c r="F163" s="455"/>
      <c r="G163" s="455"/>
      <c r="H163" s="455"/>
      <c r="I163" s="455"/>
      <c r="J163" s="455"/>
      <c r="K163" s="455"/>
      <c r="L163" s="455"/>
      <c r="M163" s="455"/>
      <c r="N163" s="455"/>
      <c r="O163" s="455"/>
      <c r="P163" s="455"/>
      <c r="Q163" s="455"/>
      <c r="R163" s="455"/>
      <c r="S163" s="456"/>
      <c r="T163" s="196"/>
      <c r="U163" s="257"/>
      <c r="V163" s="257"/>
      <c r="W163" s="247"/>
      <c r="X163" s="247"/>
      <c r="Y163" s="247"/>
      <c r="Z163" s="252"/>
    </row>
    <row r="164" spans="1:27" x14ac:dyDescent="0.35">
      <c r="A164" s="241">
        <v>4</v>
      </c>
      <c r="B164" s="21"/>
      <c r="C164" s="452" t="str">
        <f>IFERROR(VLOOKUP(B164,#REF!,2,0),"")</f>
        <v/>
      </c>
      <c r="D164" s="453"/>
      <c r="E164" s="454"/>
      <c r="F164" s="455"/>
      <c r="G164" s="455"/>
      <c r="H164" s="455"/>
      <c r="I164" s="455"/>
      <c r="J164" s="455"/>
      <c r="K164" s="455"/>
      <c r="L164" s="455"/>
      <c r="M164" s="455"/>
      <c r="N164" s="455"/>
      <c r="O164" s="455"/>
      <c r="P164" s="455"/>
      <c r="Q164" s="455"/>
      <c r="R164" s="455"/>
      <c r="S164" s="456"/>
      <c r="T164" s="196"/>
      <c r="U164" s="257"/>
      <c r="V164" s="257"/>
      <c r="W164" s="247"/>
      <c r="X164" s="247"/>
      <c r="Y164" s="247"/>
      <c r="Z164" s="252"/>
    </row>
    <row r="165" spans="1:27" x14ac:dyDescent="0.35">
      <c r="A165" s="241">
        <v>5</v>
      </c>
      <c r="B165" s="21"/>
      <c r="C165" s="452" t="str">
        <f>IFERROR(VLOOKUP(B165,#REF!,2,0),"")</f>
        <v/>
      </c>
      <c r="D165" s="453"/>
      <c r="E165" s="454"/>
      <c r="F165" s="455"/>
      <c r="G165" s="455"/>
      <c r="H165" s="455"/>
      <c r="I165" s="455"/>
      <c r="J165" s="455"/>
      <c r="K165" s="455"/>
      <c r="L165" s="455"/>
      <c r="M165" s="455"/>
      <c r="N165" s="455"/>
      <c r="O165" s="455"/>
      <c r="P165" s="455"/>
      <c r="Q165" s="455"/>
      <c r="R165" s="455"/>
      <c r="S165" s="456"/>
      <c r="T165" s="196"/>
      <c r="U165" s="257"/>
      <c r="V165" s="257"/>
      <c r="W165" s="247"/>
      <c r="X165" s="247"/>
      <c r="Y165" s="247"/>
      <c r="Z165" s="252"/>
    </row>
    <row r="166" spans="1:27" x14ac:dyDescent="0.35">
      <c r="A166" s="241">
        <v>6</v>
      </c>
      <c r="B166" s="21"/>
      <c r="C166" s="452" t="str">
        <f>IFERROR(VLOOKUP(B166,#REF!,2,0),"")</f>
        <v/>
      </c>
      <c r="D166" s="453"/>
      <c r="E166" s="454"/>
      <c r="F166" s="455"/>
      <c r="G166" s="455"/>
      <c r="H166" s="455"/>
      <c r="I166" s="455"/>
      <c r="J166" s="455"/>
      <c r="K166" s="455"/>
      <c r="L166" s="455"/>
      <c r="M166" s="455"/>
      <c r="N166" s="455"/>
      <c r="O166" s="455"/>
      <c r="P166" s="455"/>
      <c r="Q166" s="455"/>
      <c r="R166" s="455"/>
      <c r="S166" s="456"/>
      <c r="T166" s="196"/>
      <c r="U166" s="257"/>
      <c r="V166" s="257"/>
      <c r="W166" s="247"/>
      <c r="X166" s="247"/>
      <c r="Y166" s="247"/>
      <c r="Z166" s="252"/>
    </row>
    <row r="167" spans="1:27" x14ac:dyDescent="0.35">
      <c r="A167" s="241">
        <v>7</v>
      </c>
      <c r="B167" s="21"/>
      <c r="C167" s="452" t="str">
        <f>IFERROR(VLOOKUP(B167,#REF!,2,0),"")</f>
        <v/>
      </c>
      <c r="D167" s="453"/>
      <c r="E167" s="454"/>
      <c r="F167" s="455"/>
      <c r="G167" s="455"/>
      <c r="H167" s="455"/>
      <c r="I167" s="455"/>
      <c r="J167" s="455"/>
      <c r="K167" s="455"/>
      <c r="L167" s="455"/>
      <c r="M167" s="455"/>
      <c r="N167" s="455"/>
      <c r="O167" s="455"/>
      <c r="P167" s="455"/>
      <c r="Q167" s="455"/>
      <c r="R167" s="455"/>
      <c r="S167" s="456"/>
      <c r="T167" s="196"/>
      <c r="U167" s="257"/>
      <c r="V167" s="257"/>
      <c r="W167" s="247"/>
      <c r="X167" s="247"/>
      <c r="Y167" s="247"/>
      <c r="Z167" s="252"/>
    </row>
    <row r="168" spans="1:27" x14ac:dyDescent="0.35">
      <c r="A168" s="241">
        <v>8</v>
      </c>
      <c r="B168" s="21"/>
      <c r="C168" s="452" t="str">
        <f>IFERROR(VLOOKUP(B168,#REF!,2,0),"")</f>
        <v/>
      </c>
      <c r="D168" s="453"/>
      <c r="E168" s="454"/>
      <c r="F168" s="455"/>
      <c r="G168" s="455"/>
      <c r="H168" s="455"/>
      <c r="I168" s="455"/>
      <c r="J168" s="455"/>
      <c r="K168" s="455"/>
      <c r="L168" s="455"/>
      <c r="M168" s="455"/>
      <c r="N168" s="455"/>
      <c r="O168" s="455"/>
      <c r="P168" s="455"/>
      <c r="Q168" s="455"/>
      <c r="R168" s="455"/>
      <c r="S168" s="456"/>
      <c r="T168" s="196"/>
      <c r="U168" s="257"/>
      <c r="V168" s="257"/>
      <c r="W168" s="247"/>
      <c r="X168" s="247"/>
      <c r="Y168" s="247"/>
      <c r="Z168" s="252"/>
    </row>
    <row r="169" spans="1:27" x14ac:dyDescent="0.35">
      <c r="A169" s="241">
        <v>9</v>
      </c>
      <c r="B169" s="21"/>
      <c r="C169" s="452" t="str">
        <f>IFERROR(VLOOKUP(B169,#REF!,2,0),"")</f>
        <v/>
      </c>
      <c r="D169" s="453"/>
      <c r="E169" s="454"/>
      <c r="F169" s="455"/>
      <c r="G169" s="455"/>
      <c r="H169" s="455"/>
      <c r="I169" s="455"/>
      <c r="J169" s="455"/>
      <c r="K169" s="455"/>
      <c r="L169" s="455"/>
      <c r="M169" s="455"/>
      <c r="N169" s="455"/>
      <c r="O169" s="455"/>
      <c r="P169" s="455"/>
      <c r="Q169" s="455"/>
      <c r="R169" s="455"/>
      <c r="S169" s="456"/>
      <c r="T169" s="196"/>
      <c r="U169" s="257"/>
      <c r="V169" s="257"/>
      <c r="W169" s="247"/>
      <c r="X169" s="247"/>
      <c r="Y169" s="247"/>
      <c r="Z169" s="252"/>
    </row>
    <row r="170" spans="1:27" ht="15" thickBot="1" x14ac:dyDescent="0.4">
      <c r="A170" s="258">
        <v>10</v>
      </c>
      <c r="B170" s="25"/>
      <c r="C170" s="630" t="str">
        <f>IFERROR(VLOOKUP(B170,#REF!,2,0),"")</f>
        <v/>
      </c>
      <c r="D170" s="631"/>
      <c r="E170" s="457"/>
      <c r="F170" s="458"/>
      <c r="G170" s="458"/>
      <c r="H170" s="458"/>
      <c r="I170" s="458"/>
      <c r="J170" s="458"/>
      <c r="K170" s="458"/>
      <c r="L170" s="458"/>
      <c r="M170" s="458"/>
      <c r="N170" s="458"/>
      <c r="O170" s="458"/>
      <c r="P170" s="458"/>
      <c r="Q170" s="458"/>
      <c r="R170" s="458"/>
      <c r="S170" s="459"/>
      <c r="T170" s="197"/>
      <c r="U170" s="257"/>
      <c r="V170" s="257"/>
      <c r="W170" s="247"/>
      <c r="X170" s="247"/>
      <c r="Y170" s="247"/>
      <c r="Z170" s="252"/>
    </row>
    <row r="171" spans="1:27" ht="15" thickBot="1" x14ac:dyDescent="0.4">
      <c r="A171" s="254"/>
      <c r="B171" s="256" t="s">
        <v>7</v>
      </c>
      <c r="C171" s="366"/>
      <c r="D171" s="368"/>
      <c r="E171" s="632"/>
      <c r="F171" s="633"/>
      <c r="G171" s="633"/>
      <c r="H171" s="633"/>
      <c r="I171" s="633"/>
      <c r="J171" s="633"/>
      <c r="K171" s="633"/>
      <c r="L171" s="633"/>
      <c r="M171" s="633"/>
      <c r="N171" s="633"/>
      <c r="O171" s="633"/>
      <c r="P171" s="633"/>
      <c r="Q171" s="633"/>
      <c r="R171" s="633"/>
      <c r="S171" s="634"/>
      <c r="T171" s="189">
        <f>SUM(T161:T170)</f>
        <v>0</v>
      </c>
      <c r="U171" s="218"/>
      <c r="V171" s="259"/>
      <c r="W171" s="247"/>
      <c r="X171" s="247"/>
      <c r="Y171" s="247"/>
      <c r="Z171" s="252"/>
    </row>
    <row r="172" spans="1:27" x14ac:dyDescent="0.35">
      <c r="A172" s="218"/>
      <c r="B172" s="218"/>
      <c r="C172" s="218"/>
      <c r="D172" s="218"/>
      <c r="E172" s="218"/>
      <c r="F172" s="218"/>
      <c r="G172" s="218"/>
      <c r="H172" s="218"/>
      <c r="I172" s="218"/>
      <c r="J172" s="218"/>
      <c r="K172" s="218"/>
      <c r="L172" s="218"/>
      <c r="M172" s="218"/>
      <c r="N172" s="218"/>
      <c r="O172" s="218"/>
      <c r="P172" s="218"/>
      <c r="Q172" s="218"/>
      <c r="R172" s="218"/>
      <c r="S172" s="218"/>
      <c r="T172" s="218"/>
      <c r="U172" s="218"/>
      <c r="V172" s="218"/>
      <c r="W172" s="218"/>
      <c r="X172" s="211"/>
      <c r="Y172" s="211"/>
      <c r="Z172" s="211"/>
    </row>
    <row r="173" spans="1:27" x14ac:dyDescent="0.35">
      <c r="A173" s="260" t="s">
        <v>58</v>
      </c>
      <c r="B173" s="218"/>
      <c r="C173" s="218"/>
      <c r="D173" s="218"/>
      <c r="E173" s="218"/>
      <c r="F173" s="218"/>
      <c r="G173" s="218"/>
      <c r="H173" s="218"/>
      <c r="I173" s="218"/>
      <c r="J173" s="218"/>
      <c r="K173" s="218"/>
      <c r="L173" s="218"/>
      <c r="M173" s="218"/>
      <c r="N173" s="218"/>
      <c r="O173" s="218"/>
      <c r="P173" s="218"/>
      <c r="Q173" s="218"/>
      <c r="R173" s="218"/>
      <c r="S173" s="218"/>
      <c r="T173" s="218"/>
      <c r="U173" s="218"/>
      <c r="V173" s="218"/>
      <c r="W173" s="218"/>
      <c r="X173" s="211"/>
      <c r="Y173" s="211"/>
      <c r="Z173" s="211"/>
    </row>
    <row r="174" spans="1:27" x14ac:dyDescent="0.35">
      <c r="A174" s="218"/>
      <c r="B174" s="218"/>
      <c r="C174" s="218"/>
      <c r="D174" s="218"/>
      <c r="E174" s="218"/>
      <c r="F174" s="218"/>
      <c r="G174" s="218"/>
      <c r="H174" s="218"/>
      <c r="I174" s="218"/>
      <c r="J174" s="218"/>
      <c r="K174" s="218"/>
      <c r="L174" s="218"/>
      <c r="M174" s="218"/>
      <c r="N174" s="218"/>
      <c r="O174" s="218"/>
      <c r="P174" s="218"/>
      <c r="Q174" s="218"/>
      <c r="R174" s="218"/>
      <c r="S174" s="218"/>
      <c r="T174" s="218"/>
      <c r="U174" s="218"/>
      <c r="V174" s="218"/>
      <c r="W174" s="218"/>
      <c r="X174" s="211"/>
      <c r="Y174" s="211"/>
      <c r="Z174" s="211"/>
    </row>
    <row r="175" spans="1:27" x14ac:dyDescent="0.35">
      <c r="A175" s="218"/>
      <c r="B175" s="261" t="s">
        <v>11</v>
      </c>
      <c r="C175" s="262"/>
      <c r="D175" s="262"/>
      <c r="E175" s="262"/>
      <c r="F175" s="262"/>
      <c r="G175" s="262"/>
      <c r="H175" s="262"/>
      <c r="I175" s="262"/>
      <c r="J175" s="262"/>
      <c r="K175" s="262"/>
      <c r="L175" s="262"/>
      <c r="M175" s="262"/>
      <c r="N175" s="262"/>
      <c r="O175" s="262"/>
      <c r="P175" s="262"/>
      <c r="Q175" s="263"/>
      <c r="R175" s="262"/>
      <c r="S175" s="269"/>
      <c r="T175" s="289" t="s">
        <v>12</v>
      </c>
      <c r="U175" s="218"/>
      <c r="V175" s="218"/>
      <c r="W175" s="218"/>
      <c r="X175" s="247"/>
      <c r="Y175" s="247"/>
      <c r="Z175" s="247"/>
      <c r="AA175" s="252"/>
    </row>
    <row r="176" spans="1:27" x14ac:dyDescent="0.35">
      <c r="A176" s="218"/>
      <c r="B176" s="261" t="str">
        <f>A13</f>
        <v>1.a Personele kosten (op basis van inschaling)</v>
      </c>
      <c r="C176" s="262"/>
      <c r="D176" s="262"/>
      <c r="E176" s="262"/>
      <c r="F176" s="262"/>
      <c r="G176" s="262"/>
      <c r="H176" s="262"/>
      <c r="I176" s="262"/>
      <c r="J176" s="262"/>
      <c r="K176" s="262"/>
      <c r="L176" s="262"/>
      <c r="M176" s="262"/>
      <c r="N176" s="262"/>
      <c r="O176" s="262"/>
      <c r="P176" s="262"/>
      <c r="Q176" s="263"/>
      <c r="R176" s="262"/>
      <c r="S176" s="269"/>
      <c r="T176" s="290">
        <f>+P38</f>
        <v>0</v>
      </c>
      <c r="U176" s="218"/>
      <c r="V176" s="218"/>
      <c r="W176" s="218"/>
      <c r="X176" s="247"/>
      <c r="Y176" s="247"/>
      <c r="Z176" s="247"/>
      <c r="AA176" s="252"/>
    </row>
    <row r="177" spans="1:27" x14ac:dyDescent="0.35">
      <c r="A177" s="218"/>
      <c r="B177" s="261" t="str">
        <f>A41</f>
        <v>1.b Personele Kosten (op basis van door ZonMw goedgekeurde tarieven )</v>
      </c>
      <c r="C177" s="262"/>
      <c r="D177" s="262"/>
      <c r="E177" s="262"/>
      <c r="F177" s="262"/>
      <c r="G177" s="262"/>
      <c r="H177" s="262"/>
      <c r="I177" s="262"/>
      <c r="J177" s="262"/>
      <c r="K177" s="262"/>
      <c r="L177" s="262"/>
      <c r="M177" s="262"/>
      <c r="N177" s="262"/>
      <c r="O177" s="262"/>
      <c r="P177" s="262"/>
      <c r="Q177" s="263"/>
      <c r="R177" s="262"/>
      <c r="S177" s="269"/>
      <c r="T177" s="291" cm="1">
        <f t="array" ref="T177">SUM(N48:N67*O48:O67)</f>
        <v>0</v>
      </c>
      <c r="U177" s="218"/>
      <c r="V177" s="218"/>
      <c r="W177" s="218"/>
      <c r="X177" s="247"/>
      <c r="Y177" s="247"/>
      <c r="Z177" s="247"/>
      <c r="AA177" s="252"/>
    </row>
    <row r="178" spans="1:27" x14ac:dyDescent="0.35">
      <c r="A178" s="218"/>
      <c r="B178" s="261" t="str">
        <f>A71</f>
        <v>2. Materiële kosten (gespecificeerd)</v>
      </c>
      <c r="C178" s="262"/>
      <c r="D178" s="262"/>
      <c r="E178" s="262"/>
      <c r="F178" s="262"/>
      <c r="G178" s="262"/>
      <c r="H178" s="262"/>
      <c r="I178" s="262"/>
      <c r="J178" s="262"/>
      <c r="K178" s="262"/>
      <c r="L178" s="262"/>
      <c r="M178" s="262"/>
      <c r="N178" s="262"/>
      <c r="O178" s="262"/>
      <c r="P178" s="262"/>
      <c r="Q178" s="263"/>
      <c r="R178" s="262"/>
      <c r="S178" s="269"/>
      <c r="T178" s="291">
        <f>P90</f>
        <v>0</v>
      </c>
      <c r="U178" s="218"/>
      <c r="V178" s="218"/>
      <c r="W178" s="218"/>
      <c r="X178" s="247"/>
      <c r="Y178" s="247"/>
      <c r="Z178" s="247"/>
      <c r="AA178" s="252"/>
    </row>
    <row r="179" spans="1:27" x14ac:dyDescent="0.35">
      <c r="A179" s="218"/>
      <c r="B179" s="261" t="s">
        <v>35</v>
      </c>
      <c r="C179" s="262"/>
      <c r="D179" s="262"/>
      <c r="E179" s="262"/>
      <c r="F179" s="262"/>
      <c r="G179" s="262"/>
      <c r="H179" s="262"/>
      <c r="I179" s="262"/>
      <c r="J179" s="262"/>
      <c r="K179" s="262"/>
      <c r="L179" s="262"/>
      <c r="M179" s="262"/>
      <c r="N179" s="262"/>
      <c r="O179" s="262"/>
      <c r="P179" s="262"/>
      <c r="Q179" s="263"/>
      <c r="R179" s="262"/>
      <c r="S179" s="269"/>
      <c r="T179" s="291">
        <f>P112</f>
        <v>0</v>
      </c>
      <c r="U179" s="218"/>
      <c r="V179" s="218"/>
      <c r="W179" s="218"/>
      <c r="X179" s="247"/>
      <c r="Y179" s="247"/>
      <c r="Z179" s="247"/>
      <c r="AA179" s="252"/>
    </row>
    <row r="180" spans="1:27" x14ac:dyDescent="0.35">
      <c r="A180" s="218"/>
      <c r="B180" s="261" t="str">
        <f>A114</f>
        <v>4. Implementatiekosten (gespecificeerd)</v>
      </c>
      <c r="C180" s="262"/>
      <c r="D180" s="262"/>
      <c r="E180" s="262"/>
      <c r="F180" s="262"/>
      <c r="G180" s="262"/>
      <c r="H180" s="262"/>
      <c r="I180" s="262"/>
      <c r="J180" s="262"/>
      <c r="K180" s="262"/>
      <c r="L180" s="262"/>
      <c r="M180" s="262"/>
      <c r="N180" s="262"/>
      <c r="O180" s="262"/>
      <c r="P180" s="262"/>
      <c r="Q180" s="263"/>
      <c r="R180" s="262"/>
      <c r="S180" s="269"/>
      <c r="T180" s="291">
        <f>P133</f>
        <v>0</v>
      </c>
      <c r="U180" s="218"/>
      <c r="V180" s="218"/>
      <c r="W180" s="218"/>
      <c r="X180" s="247"/>
      <c r="Y180" s="247"/>
      <c r="Z180" s="247"/>
      <c r="AA180" s="252"/>
    </row>
    <row r="181" spans="1:27" x14ac:dyDescent="0.35">
      <c r="A181" s="218"/>
      <c r="B181" s="261" t="str">
        <f>A135</f>
        <v>5. Overige kosten (gespecificeerd)</v>
      </c>
      <c r="C181" s="262"/>
      <c r="D181" s="262"/>
      <c r="E181" s="262"/>
      <c r="F181" s="262"/>
      <c r="G181" s="262"/>
      <c r="H181" s="262"/>
      <c r="I181" s="262"/>
      <c r="J181" s="262"/>
      <c r="K181" s="262"/>
      <c r="L181" s="262"/>
      <c r="M181" s="262"/>
      <c r="N181" s="262"/>
      <c r="O181" s="262"/>
      <c r="P181" s="262"/>
      <c r="Q181" s="263"/>
      <c r="R181" s="262"/>
      <c r="S181" s="269"/>
      <c r="T181" s="291">
        <f>P155</f>
        <v>0</v>
      </c>
      <c r="U181" s="218"/>
      <c r="V181" s="218"/>
      <c r="W181" s="218"/>
      <c r="X181" s="247"/>
      <c r="Y181" s="247"/>
      <c r="Z181" s="247"/>
      <c r="AA181" s="252"/>
    </row>
    <row r="182" spans="1:27" s="352" customFormat="1" x14ac:dyDescent="0.35">
      <c r="A182" s="344"/>
      <c r="B182" s="343" t="s">
        <v>13</v>
      </c>
      <c r="C182" s="345"/>
      <c r="D182" s="345"/>
      <c r="E182" s="345"/>
      <c r="F182" s="345"/>
      <c r="G182" s="345"/>
      <c r="H182" s="345"/>
      <c r="I182" s="345"/>
      <c r="J182" s="345"/>
      <c r="K182" s="345"/>
      <c r="L182" s="345"/>
      <c r="M182" s="345"/>
      <c r="N182" s="345"/>
      <c r="O182" s="345"/>
      <c r="P182" s="345"/>
      <c r="Q182" s="346"/>
      <c r="R182" s="345"/>
      <c r="S182" s="347"/>
      <c r="T182" s="348">
        <f>SUM(T176:T181)</f>
        <v>0</v>
      </c>
      <c r="U182" s="349"/>
      <c r="V182" s="344"/>
      <c r="W182" s="344"/>
      <c r="X182" s="350"/>
      <c r="Y182" s="350"/>
      <c r="Z182" s="350"/>
      <c r="AA182" s="351"/>
    </row>
    <row r="183" spans="1:27" x14ac:dyDescent="0.35">
      <c r="A183" s="218"/>
      <c r="B183" s="266"/>
      <c r="C183" s="218"/>
      <c r="D183" s="218"/>
      <c r="E183" s="218"/>
      <c r="F183" s="218"/>
      <c r="G183" s="218"/>
      <c r="H183" s="218"/>
      <c r="I183" s="218"/>
      <c r="J183" s="218"/>
      <c r="K183" s="218"/>
      <c r="L183" s="218"/>
      <c r="M183" s="218"/>
      <c r="N183" s="218"/>
      <c r="O183" s="218"/>
      <c r="P183" s="218"/>
      <c r="Q183" s="295"/>
      <c r="R183" s="218"/>
      <c r="S183" s="296"/>
      <c r="T183" s="292"/>
      <c r="U183" s="218"/>
      <c r="V183" s="218"/>
      <c r="W183" s="218"/>
      <c r="X183" s="247"/>
      <c r="Y183" s="247"/>
      <c r="Z183" s="247"/>
      <c r="AA183" s="252"/>
    </row>
    <row r="184" spans="1:27" s="352" customFormat="1" x14ac:dyDescent="0.35">
      <c r="A184" s="344"/>
      <c r="B184" s="343" t="s">
        <v>340</v>
      </c>
      <c r="C184" s="345"/>
      <c r="D184" s="345"/>
      <c r="E184" s="345"/>
      <c r="F184" s="345"/>
      <c r="G184" s="345"/>
      <c r="H184" s="345"/>
      <c r="I184" s="345"/>
      <c r="J184" s="345"/>
      <c r="K184" s="345"/>
      <c r="L184" s="345"/>
      <c r="M184" s="345"/>
      <c r="N184" s="345"/>
      <c r="O184" s="345"/>
      <c r="P184" s="345"/>
      <c r="Q184" s="346"/>
      <c r="R184" s="345"/>
      <c r="S184" s="347"/>
      <c r="T184" s="348">
        <f>+T38+T68+T90+T112+T133+T155</f>
        <v>0</v>
      </c>
      <c r="U184" s="344"/>
      <c r="V184" s="344"/>
      <c r="W184" s="344"/>
      <c r="X184" s="350"/>
      <c r="Y184" s="350"/>
      <c r="Z184" s="350"/>
      <c r="AA184" s="351"/>
    </row>
    <row r="185" spans="1:27" x14ac:dyDescent="0.35">
      <c r="A185" s="218"/>
      <c r="B185" s="297"/>
      <c r="C185" s="218"/>
      <c r="D185" s="218"/>
      <c r="E185" s="218"/>
      <c r="F185" s="218"/>
      <c r="G185" s="218"/>
      <c r="H185" s="218"/>
      <c r="I185" s="218"/>
      <c r="J185" s="218"/>
      <c r="K185" s="218"/>
      <c r="L185" s="218"/>
      <c r="M185" s="218"/>
      <c r="N185" s="218"/>
      <c r="O185" s="218"/>
      <c r="P185" s="218"/>
      <c r="Q185" s="295"/>
      <c r="R185" s="218"/>
      <c r="S185" s="296"/>
      <c r="T185" s="292"/>
      <c r="U185" s="218"/>
      <c r="V185" s="218"/>
      <c r="W185" s="218"/>
      <c r="X185" s="247"/>
      <c r="Y185" s="247"/>
      <c r="Z185" s="247"/>
      <c r="AA185" s="252"/>
    </row>
    <row r="186" spans="1:27" s="352" customFormat="1" x14ac:dyDescent="0.35">
      <c r="A186" s="344"/>
      <c r="B186" s="343" t="str">
        <f>A157</f>
        <v>6. Bijdragen van eigen instelling c.q. derden</v>
      </c>
      <c r="C186" s="345"/>
      <c r="D186" s="345"/>
      <c r="E186" s="345"/>
      <c r="F186" s="345"/>
      <c r="G186" s="345"/>
      <c r="H186" s="345"/>
      <c r="I186" s="345"/>
      <c r="J186" s="345"/>
      <c r="K186" s="345"/>
      <c r="L186" s="345"/>
      <c r="M186" s="345"/>
      <c r="N186" s="345"/>
      <c r="O186" s="345"/>
      <c r="P186" s="345"/>
      <c r="Q186" s="346"/>
      <c r="R186" s="345"/>
      <c r="S186" s="347"/>
      <c r="T186" s="348">
        <f>T171</f>
        <v>0</v>
      </c>
      <c r="U186" s="353"/>
      <c r="V186" s="344"/>
      <c r="W186" s="344"/>
      <c r="X186" s="350"/>
      <c r="Y186" s="350"/>
      <c r="Z186" s="350"/>
      <c r="AA186" s="351"/>
    </row>
    <row r="187" spans="1:27" x14ac:dyDescent="0.35">
      <c r="A187" s="218"/>
      <c r="B187" s="261"/>
      <c r="C187" s="262"/>
      <c r="D187" s="262"/>
      <c r="E187" s="262"/>
      <c r="F187" s="262"/>
      <c r="G187" s="262"/>
      <c r="H187" s="262"/>
      <c r="I187" s="262"/>
      <c r="J187" s="262"/>
      <c r="K187" s="262"/>
      <c r="L187" s="262"/>
      <c r="M187" s="262"/>
      <c r="N187" s="262"/>
      <c r="O187" s="262"/>
      <c r="P187" s="262"/>
      <c r="Q187" s="263"/>
      <c r="R187" s="262"/>
      <c r="S187" s="269"/>
      <c r="T187" s="292"/>
      <c r="U187" s="218"/>
      <c r="V187" s="218"/>
      <c r="W187" s="218"/>
      <c r="X187" s="247"/>
      <c r="Y187" s="247"/>
      <c r="Z187" s="247"/>
      <c r="AA187" s="252"/>
    </row>
    <row r="188" spans="1:27" hidden="1" x14ac:dyDescent="0.35">
      <c r="A188" s="218"/>
      <c r="B188" s="268" t="s">
        <v>341</v>
      </c>
      <c r="C188" s="262"/>
      <c r="D188" s="262"/>
      <c r="E188" s="262"/>
      <c r="F188" s="262"/>
      <c r="G188" s="262"/>
      <c r="H188" s="262"/>
      <c r="I188" s="262"/>
      <c r="J188" s="262"/>
      <c r="K188" s="262"/>
      <c r="L188" s="262"/>
      <c r="M188" s="262"/>
      <c r="N188" s="262"/>
      <c r="O188" s="262"/>
      <c r="P188" s="262"/>
      <c r="Q188" s="263"/>
      <c r="R188" s="262"/>
      <c r="S188" s="269"/>
      <c r="T188" s="291" t="e" cm="1">
        <f t="array" ref="T188">S38+S68+S90+S112+S133+S155-(SUM(T161:T170*#REF!))</f>
        <v>#REF!</v>
      </c>
      <c r="U188" s="218"/>
      <c r="V188" s="267"/>
      <c r="W188" s="267"/>
      <c r="X188" s="247"/>
      <c r="Y188" s="247"/>
      <c r="Z188" s="247"/>
      <c r="AA188" s="252"/>
    </row>
    <row r="189" spans="1:27" hidden="1" x14ac:dyDescent="0.35">
      <c r="A189" s="218"/>
      <c r="B189" s="270" t="s">
        <v>343</v>
      </c>
      <c r="C189" s="262"/>
      <c r="D189" s="262"/>
      <c r="E189" s="262"/>
      <c r="F189" s="262"/>
      <c r="G189" s="262"/>
      <c r="H189" s="262"/>
      <c r="I189" s="262"/>
      <c r="J189" s="262"/>
      <c r="K189" s="262"/>
      <c r="L189" s="262"/>
      <c r="M189" s="262"/>
      <c r="N189" s="262"/>
      <c r="O189" s="262"/>
      <c r="P189" s="262"/>
      <c r="Q189" s="263"/>
      <c r="R189" s="262"/>
      <c r="S189" s="269"/>
      <c r="T189" s="293" t="e">
        <f>T38+T68+T90+T112+T133+T155-V171-T188</f>
        <v>#REF!</v>
      </c>
      <c r="U189" s="218"/>
      <c r="V189" s="218"/>
      <c r="W189" s="218"/>
      <c r="X189" s="247"/>
      <c r="Y189" s="247"/>
      <c r="Z189" s="247"/>
      <c r="AA189" s="252"/>
    </row>
    <row r="190" spans="1:27" hidden="1" x14ac:dyDescent="0.35">
      <c r="A190" s="218"/>
      <c r="B190" s="339"/>
      <c r="C190" s="265"/>
      <c r="D190" s="265"/>
      <c r="E190" s="265"/>
      <c r="F190" s="265"/>
      <c r="G190" s="265"/>
      <c r="H190" s="265"/>
      <c r="I190" s="265"/>
      <c r="J190" s="265"/>
      <c r="K190" s="265"/>
      <c r="L190" s="265"/>
      <c r="M190" s="265"/>
      <c r="N190" s="265"/>
      <c r="O190" s="265"/>
      <c r="P190" s="265"/>
      <c r="Q190" s="264"/>
      <c r="R190" s="265"/>
      <c r="S190" s="300"/>
      <c r="T190" s="293"/>
      <c r="U190" s="218"/>
      <c r="V190" s="218"/>
      <c r="W190" s="218"/>
      <c r="X190" s="247"/>
      <c r="Y190" s="247"/>
      <c r="Z190" s="247"/>
      <c r="AA190" s="252"/>
    </row>
    <row r="191" spans="1:27" x14ac:dyDescent="0.35">
      <c r="A191" s="218"/>
      <c r="B191" s="339"/>
      <c r="C191" s="265"/>
      <c r="D191" s="265"/>
      <c r="E191" s="265"/>
      <c r="F191" s="265"/>
      <c r="G191" s="265"/>
      <c r="H191" s="265"/>
      <c r="I191" s="265"/>
      <c r="J191" s="265"/>
      <c r="K191" s="265"/>
      <c r="L191" s="265"/>
      <c r="M191" s="265"/>
      <c r="N191" s="265"/>
      <c r="O191" s="265"/>
      <c r="P191" s="265"/>
      <c r="Q191" s="264"/>
      <c r="R191" s="265"/>
      <c r="S191" s="300"/>
      <c r="T191" s="293"/>
      <c r="U191" s="218"/>
      <c r="V191" s="218"/>
      <c r="W191" s="218"/>
      <c r="X191" s="247"/>
      <c r="Y191" s="247"/>
      <c r="Z191" s="247"/>
      <c r="AA191" s="252"/>
    </row>
    <row r="192" spans="1:27" x14ac:dyDescent="0.35">
      <c r="A192" s="218"/>
      <c r="B192" s="298" t="s">
        <v>381</v>
      </c>
      <c r="C192" s="299"/>
      <c r="D192" s="299"/>
      <c r="E192" s="265"/>
      <c r="F192" s="265"/>
      <c r="G192" s="265"/>
      <c r="H192" s="265"/>
      <c r="I192" s="265"/>
      <c r="J192" s="265"/>
      <c r="K192" s="265"/>
      <c r="L192" s="265"/>
      <c r="M192" s="265"/>
      <c r="N192" s="265"/>
      <c r="O192" s="265"/>
      <c r="P192" s="265"/>
      <c r="Q192" s="264"/>
      <c r="R192" s="265"/>
      <c r="S192" s="300"/>
      <c r="T192" s="294">
        <f>+T184</f>
        <v>0</v>
      </c>
      <c r="U192" s="218"/>
      <c r="V192" s="218"/>
      <c r="W192" s="218"/>
      <c r="X192" s="211"/>
      <c r="Y192" s="211"/>
      <c r="Z192" s="211"/>
    </row>
    <row r="193" spans="1:30" x14ac:dyDescent="0.35">
      <c r="A193" s="218"/>
      <c r="B193" s="260"/>
      <c r="C193" s="260"/>
      <c r="D193" s="260"/>
      <c r="E193" s="218"/>
      <c r="F193" s="218"/>
      <c r="G193" s="218"/>
      <c r="H193" s="218"/>
      <c r="I193" s="218"/>
      <c r="J193" s="218"/>
      <c r="K193" s="218"/>
      <c r="L193" s="218"/>
      <c r="M193" s="218"/>
      <c r="N193" s="218"/>
      <c r="O193" s="218"/>
      <c r="P193" s="218"/>
      <c r="Q193" s="295"/>
      <c r="R193" s="218"/>
      <c r="S193" s="218"/>
      <c r="T193" s="218"/>
      <c r="U193" s="301"/>
      <c r="V193" s="218"/>
      <c r="W193" s="218"/>
      <c r="X193" s="218"/>
      <c r="Y193" s="211"/>
      <c r="Z193" s="211"/>
      <c r="AA193" s="211"/>
    </row>
    <row r="194" spans="1:30" x14ac:dyDescent="0.35">
      <c r="A194" s="240" t="s">
        <v>23</v>
      </c>
      <c r="B194" s="218"/>
      <c r="C194" s="218"/>
      <c r="D194" s="218"/>
      <c r="E194" s="218"/>
      <c r="F194" s="218"/>
      <c r="G194" s="218"/>
      <c r="H194" s="218"/>
      <c r="I194" s="218"/>
      <c r="J194" s="218"/>
      <c r="K194" s="218"/>
      <c r="L194" s="218"/>
      <c r="M194" s="218"/>
      <c r="N194" s="218"/>
      <c r="O194" s="218"/>
      <c r="P194" s="218"/>
      <c r="Q194" s="218"/>
      <c r="R194" s="218"/>
      <c r="S194" s="218"/>
      <c r="T194" s="218"/>
      <c r="U194" s="218"/>
      <c r="V194" s="218"/>
      <c r="W194" s="218"/>
      <c r="X194" s="211"/>
      <c r="Y194" s="211"/>
      <c r="Z194" s="211"/>
    </row>
    <row r="195" spans="1:30" ht="6.75" customHeight="1" x14ac:dyDescent="0.35">
      <c r="A195" s="240"/>
      <c r="B195" s="218"/>
      <c r="C195" s="218"/>
      <c r="D195" s="218"/>
      <c r="E195" s="218"/>
      <c r="F195" s="218"/>
      <c r="G195" s="218"/>
      <c r="H195" s="218"/>
      <c r="I195" s="218"/>
      <c r="J195" s="218"/>
      <c r="K195" s="218"/>
      <c r="L195" s="218"/>
      <c r="M195" s="218"/>
      <c r="N195" s="218"/>
      <c r="O195" s="218"/>
      <c r="P195" s="218"/>
      <c r="Q195" s="218"/>
      <c r="R195" s="218"/>
      <c r="S195" s="218"/>
      <c r="T195" s="218"/>
      <c r="U195" s="218"/>
      <c r="V195" s="218"/>
      <c r="W195" s="218"/>
      <c r="X195" s="211"/>
      <c r="Y195" s="211"/>
      <c r="Z195" s="211"/>
    </row>
    <row r="196" spans="1:30" ht="161.25" hidden="1" customHeight="1" x14ac:dyDescent="0.35">
      <c r="A196" s="271"/>
      <c r="B196" s="218"/>
      <c r="C196" s="218"/>
      <c r="D196" s="218"/>
      <c r="E196" s="218"/>
      <c r="F196" s="218"/>
      <c r="G196" s="218"/>
      <c r="H196" s="218"/>
      <c r="I196" s="218"/>
      <c r="J196" s="218"/>
      <c r="K196" s="218"/>
      <c r="L196" s="218"/>
      <c r="M196" s="218"/>
      <c r="N196" s="218"/>
      <c r="O196" s="218"/>
      <c r="P196" s="218"/>
      <c r="Q196" s="218"/>
      <c r="R196" s="218"/>
      <c r="S196" s="218"/>
      <c r="T196" s="218"/>
      <c r="U196" s="218"/>
      <c r="V196" s="218"/>
      <c r="W196" s="218"/>
      <c r="X196" s="247"/>
      <c r="Y196" s="211"/>
      <c r="Z196" s="211"/>
    </row>
    <row r="197" spans="1:30" ht="188.25" customHeight="1" x14ac:dyDescent="0.35">
      <c r="A197" s="272"/>
      <c r="B197" s="635"/>
      <c r="C197" s="636"/>
      <c r="D197" s="636"/>
      <c r="E197" s="636"/>
      <c r="F197" s="636"/>
      <c r="G197" s="636"/>
      <c r="H197" s="636"/>
      <c r="I197" s="636"/>
      <c r="J197" s="636"/>
      <c r="K197" s="636"/>
      <c r="L197" s="636"/>
      <c r="M197" s="636"/>
      <c r="N197" s="636"/>
      <c r="O197" s="636"/>
      <c r="P197" s="636"/>
      <c r="Q197" s="636"/>
      <c r="R197" s="636"/>
      <c r="S197" s="636"/>
      <c r="T197" s="637"/>
      <c r="U197" s="218"/>
      <c r="V197" s="218"/>
      <c r="W197" s="218"/>
      <c r="X197" s="218"/>
      <c r="Y197" s="218"/>
      <c r="Z197" s="218"/>
      <c r="AA197" s="218"/>
      <c r="AB197" s="211"/>
      <c r="AC197" s="211"/>
      <c r="AD197" s="211"/>
    </row>
    <row r="198" spans="1:30" x14ac:dyDescent="0.35">
      <c r="A198" s="218"/>
      <c r="B198" s="272"/>
      <c r="C198" s="272"/>
      <c r="D198" s="272"/>
      <c r="E198" s="272"/>
      <c r="F198" s="272"/>
      <c r="G198" s="272"/>
      <c r="H198" s="272"/>
      <c r="I198" s="272"/>
      <c r="J198" s="272"/>
      <c r="K198" s="272"/>
      <c r="L198" s="272"/>
      <c r="M198" s="272"/>
      <c r="N198" s="272"/>
      <c r="O198" s="272"/>
      <c r="P198" s="272"/>
      <c r="Q198" s="218"/>
      <c r="R198" s="218"/>
      <c r="S198" s="218"/>
      <c r="T198" s="218"/>
      <c r="U198" s="218"/>
      <c r="V198" s="218"/>
      <c r="W198" s="218"/>
      <c r="X198" s="247"/>
      <c r="Y198" s="211"/>
      <c r="Z198" s="211"/>
    </row>
    <row r="199" spans="1:30" x14ac:dyDescent="0.35">
      <c r="A199" s="218"/>
      <c r="B199" s="273" t="s">
        <v>62</v>
      </c>
      <c r="C199" s="274"/>
      <c r="D199" s="274"/>
      <c r="E199" s="275"/>
      <c r="F199" s="275"/>
      <c r="G199" s="275"/>
      <c r="H199" s="275"/>
      <c r="I199" s="275"/>
      <c r="J199" s="275"/>
      <c r="K199" s="275"/>
      <c r="L199" s="275"/>
      <c r="M199" s="275"/>
      <c r="N199" s="275"/>
      <c r="O199" s="275"/>
      <c r="P199" s="627" t="s">
        <v>63</v>
      </c>
      <c r="Q199" s="628"/>
      <c r="R199" s="628"/>
      <c r="S199" s="628"/>
      <c r="T199" s="629"/>
      <c r="U199" s="218"/>
      <c r="V199" s="218"/>
      <c r="W199" s="218"/>
      <c r="X199" s="218"/>
      <c r="Y199" s="218"/>
      <c r="Z199" s="218"/>
      <c r="AA199" s="218"/>
      <c r="AB199" s="247"/>
      <c r="AC199" s="211"/>
      <c r="AD199" s="211"/>
    </row>
    <row r="200" spans="1:30" x14ac:dyDescent="0.35">
      <c r="A200" s="218"/>
      <c r="B200" s="276"/>
      <c r="C200" s="341"/>
      <c r="D200" s="341"/>
      <c r="E200" s="341"/>
      <c r="F200" s="341"/>
      <c r="G200" s="341"/>
      <c r="H200" s="341"/>
      <c r="I200" s="341"/>
      <c r="J200" s="341"/>
      <c r="K200" s="341"/>
      <c r="L200" s="341"/>
      <c r="M200" s="341"/>
      <c r="N200" s="341"/>
      <c r="O200" s="341"/>
      <c r="P200" s="646" t="s">
        <v>59</v>
      </c>
      <c r="Q200" s="646"/>
      <c r="R200" s="646"/>
      <c r="S200" s="646"/>
      <c r="T200" s="647"/>
      <c r="U200" s="218"/>
      <c r="V200" s="218"/>
      <c r="W200" s="218"/>
      <c r="X200" s="218"/>
      <c r="Y200" s="218"/>
      <c r="Z200" s="218"/>
      <c r="AA200" s="218"/>
      <c r="AB200" s="247"/>
      <c r="AC200" s="211"/>
      <c r="AD200" s="211"/>
    </row>
    <row r="201" spans="1:30" x14ac:dyDescent="0.35">
      <c r="A201" s="218"/>
      <c r="B201" s="277" t="s">
        <v>16</v>
      </c>
      <c r="C201" s="342"/>
      <c r="D201" s="342"/>
      <c r="E201" s="342"/>
      <c r="F201" s="342"/>
      <c r="G201" s="342"/>
      <c r="H201" s="342"/>
      <c r="I201" s="342"/>
      <c r="J201" s="342"/>
      <c r="K201" s="342"/>
      <c r="L201" s="342"/>
      <c r="M201" s="342"/>
      <c r="N201" s="342"/>
      <c r="O201" s="342"/>
      <c r="P201" s="642" t="s">
        <v>16</v>
      </c>
      <c r="Q201" s="642"/>
      <c r="R201" s="642"/>
      <c r="S201" s="642"/>
      <c r="T201" s="643"/>
      <c r="U201" s="218"/>
      <c r="V201" s="218"/>
      <c r="W201" s="218"/>
      <c r="X201" s="218"/>
      <c r="Y201" s="218"/>
      <c r="Z201" s="218"/>
      <c r="AA201" s="218"/>
      <c r="AB201" s="247"/>
      <c r="AC201" s="211"/>
      <c r="AD201" s="211"/>
    </row>
    <row r="202" spans="1:30" x14ac:dyDescent="0.35">
      <c r="A202" s="218"/>
      <c r="B202" s="277" t="s">
        <v>17</v>
      </c>
      <c r="C202" s="342"/>
      <c r="D202" s="342"/>
      <c r="E202" s="342"/>
      <c r="F202" s="342"/>
      <c r="G202" s="342"/>
      <c r="H202" s="342"/>
      <c r="I202" s="342"/>
      <c r="J202" s="342"/>
      <c r="K202" s="342"/>
      <c r="L202" s="342"/>
      <c r="M202" s="342"/>
      <c r="N202" s="342"/>
      <c r="O202" s="342"/>
      <c r="P202" s="642" t="s">
        <v>17</v>
      </c>
      <c r="Q202" s="642"/>
      <c r="R202" s="642"/>
      <c r="S202" s="642"/>
      <c r="T202" s="643"/>
      <c r="U202" s="218"/>
      <c r="V202" s="218"/>
      <c r="W202" s="218"/>
      <c r="X202" s="218"/>
      <c r="Y202" s="218"/>
      <c r="Z202" s="218"/>
      <c r="AA202" s="218"/>
      <c r="AB202" s="247"/>
      <c r="AC202" s="211"/>
      <c r="AD202" s="211"/>
    </row>
    <row r="203" spans="1:30" x14ac:dyDescent="0.35">
      <c r="A203" s="218"/>
      <c r="B203" s="276"/>
      <c r="C203" s="341"/>
      <c r="D203" s="341"/>
      <c r="E203" s="341"/>
      <c r="F203" s="341"/>
      <c r="G203" s="341"/>
      <c r="H203" s="341"/>
      <c r="I203" s="341"/>
      <c r="J203" s="341"/>
      <c r="K203" s="341"/>
      <c r="L203" s="341"/>
      <c r="M203" s="341"/>
      <c r="N203" s="341"/>
      <c r="O203" s="341"/>
      <c r="P203" s="642" t="s">
        <v>18</v>
      </c>
      <c r="Q203" s="642"/>
      <c r="R203" s="642"/>
      <c r="S203" s="642"/>
      <c r="T203" s="643"/>
      <c r="U203" s="218"/>
      <c r="V203" s="218"/>
      <c r="W203" s="218"/>
      <c r="X203" s="218"/>
      <c r="Y203" s="218"/>
      <c r="Z203" s="218"/>
      <c r="AA203" s="218"/>
      <c r="AB203" s="247"/>
      <c r="AC203" s="211"/>
      <c r="AD203" s="211"/>
    </row>
    <row r="204" spans="1:30" x14ac:dyDescent="0.35">
      <c r="A204" s="218"/>
      <c r="B204" s="276"/>
      <c r="C204" s="341"/>
      <c r="D204" s="341"/>
      <c r="E204" s="341"/>
      <c r="F204" s="341"/>
      <c r="G204" s="341"/>
      <c r="H204" s="341"/>
      <c r="I204" s="341"/>
      <c r="J204" s="341"/>
      <c r="K204" s="341"/>
      <c r="L204" s="341"/>
      <c r="M204" s="341"/>
      <c r="N204" s="341"/>
      <c r="O204" s="341"/>
      <c r="P204" s="642" t="s">
        <v>19</v>
      </c>
      <c r="Q204" s="642"/>
      <c r="R204" s="642"/>
      <c r="S204" s="642"/>
      <c r="T204" s="643"/>
      <c r="U204" s="218"/>
      <c r="V204" s="218"/>
      <c r="W204" s="218"/>
      <c r="X204" s="218"/>
      <c r="Y204" s="218"/>
      <c r="Z204" s="218"/>
      <c r="AA204" s="218"/>
      <c r="AB204" s="247"/>
      <c r="AC204" s="211"/>
      <c r="AD204" s="211"/>
    </row>
    <row r="205" spans="1:30" s="211" customFormat="1" x14ac:dyDescent="0.35">
      <c r="A205" s="247"/>
      <c r="B205" s="278" t="s">
        <v>20</v>
      </c>
      <c r="C205" s="279"/>
      <c r="D205" s="279"/>
      <c r="E205" s="280"/>
      <c r="F205" s="280"/>
      <c r="G205" s="280"/>
      <c r="H205" s="280"/>
      <c r="I205" s="280"/>
      <c r="J205" s="280"/>
      <c r="K205" s="280"/>
      <c r="L205" s="280"/>
      <c r="M205" s="280"/>
      <c r="N205" s="280"/>
      <c r="O205" s="280"/>
      <c r="P205" s="644"/>
      <c r="Q205" s="644"/>
      <c r="R205" s="644"/>
      <c r="S205" s="644"/>
      <c r="T205" s="645"/>
      <c r="U205" s="218"/>
      <c r="V205" s="218"/>
      <c r="W205" s="218"/>
      <c r="X205" s="218"/>
      <c r="Y205" s="247"/>
    </row>
    <row r="206" spans="1:30" x14ac:dyDescent="0.35">
      <c r="A206" s="211"/>
      <c r="B206" s="247"/>
      <c r="C206" s="247"/>
      <c r="D206" s="247"/>
      <c r="E206" s="247"/>
      <c r="F206" s="247"/>
      <c r="G206" s="247"/>
      <c r="H206" s="247"/>
      <c r="I206" s="247"/>
      <c r="J206" s="247"/>
      <c r="K206" s="247"/>
      <c r="L206" s="247"/>
      <c r="M206" s="247"/>
      <c r="N206" s="247"/>
      <c r="O206" s="247"/>
      <c r="P206" s="211"/>
      <c r="Q206" s="281"/>
      <c r="R206" s="211"/>
      <c r="S206" s="211"/>
      <c r="T206" s="211"/>
      <c r="U206" s="211"/>
      <c r="V206" s="211"/>
      <c r="W206" s="211"/>
      <c r="X206" s="211"/>
      <c r="Y206" s="211"/>
      <c r="Z206" s="211"/>
    </row>
    <row r="207" spans="1:30" x14ac:dyDescent="0.35">
      <c r="A207" s="211"/>
      <c r="B207" s="211"/>
      <c r="C207" s="211"/>
      <c r="D207" s="211"/>
      <c r="E207" s="211"/>
      <c r="F207" s="211"/>
      <c r="G207" s="211"/>
      <c r="H207" s="211"/>
      <c r="I207" s="211"/>
      <c r="J207" s="211"/>
      <c r="K207" s="211"/>
      <c r="L207" s="211"/>
      <c r="M207" s="211"/>
      <c r="N207" s="211"/>
      <c r="O207" s="211"/>
      <c r="P207" s="211"/>
      <c r="Q207" s="281"/>
      <c r="R207" s="211"/>
      <c r="S207" s="211"/>
      <c r="T207" s="211"/>
      <c r="U207" s="211"/>
      <c r="V207" s="211"/>
      <c r="W207" s="211"/>
      <c r="X207" s="211"/>
      <c r="Y207" s="211"/>
      <c r="Z207" s="211"/>
    </row>
    <row r="208" spans="1:30" x14ac:dyDescent="0.35">
      <c r="A208" s="211"/>
      <c r="B208" s="211"/>
      <c r="C208" s="211"/>
      <c r="D208" s="211"/>
      <c r="E208" s="211"/>
      <c r="F208" s="211"/>
      <c r="G208" s="211"/>
      <c r="H208" s="211"/>
      <c r="I208" s="211"/>
      <c r="J208" s="211"/>
      <c r="K208" s="211"/>
      <c r="L208" s="211"/>
      <c r="M208" s="211"/>
      <c r="N208" s="211"/>
      <c r="O208" s="211"/>
      <c r="P208" s="211"/>
      <c r="Q208" s="281"/>
      <c r="R208" s="211"/>
      <c r="S208" s="211"/>
      <c r="T208" s="211"/>
      <c r="U208" s="211"/>
      <c r="V208" s="211"/>
      <c r="W208" s="211"/>
      <c r="X208" s="211"/>
      <c r="Y208" s="211"/>
      <c r="Z208" s="211"/>
    </row>
    <row r="209" spans="2:26" x14ac:dyDescent="0.35">
      <c r="B209" s="211"/>
      <c r="C209" s="211"/>
      <c r="D209" s="211"/>
      <c r="E209" s="211"/>
      <c r="F209" s="211"/>
      <c r="G209" s="211"/>
      <c r="H209" s="211"/>
      <c r="I209" s="211"/>
      <c r="J209" s="211"/>
      <c r="K209" s="211"/>
      <c r="L209" s="211"/>
      <c r="M209" s="211"/>
      <c r="N209" s="211"/>
      <c r="O209" s="211"/>
      <c r="P209" s="211"/>
      <c r="Q209" s="281"/>
      <c r="R209" s="211"/>
      <c r="S209" s="211"/>
      <c r="T209" s="211"/>
      <c r="X209" s="211"/>
      <c r="Y209" s="211"/>
      <c r="Z209" s="211"/>
    </row>
  </sheetData>
  <sheetProtection algorithmName="SHA-512" hashValue="OFuMhM8RY+fO0zXy0r/MWaZfGYA/Pnv7Xk4umEoELdbRlbS4cqsvSRKPW3ToxOhy1jin1u42FEsgtnd9+qG9Aw==" saltValue="2JbLrEAwlLE4GVzjBAiI4g==" spinCount="100000" sheet="1" objects="1" scenarios="1"/>
  <mergeCells count="264">
    <mergeCell ref="P200:T200"/>
    <mergeCell ref="P201:T201"/>
    <mergeCell ref="P202:T202"/>
    <mergeCell ref="P203:T203"/>
    <mergeCell ref="T73:T74"/>
    <mergeCell ref="E81:O81"/>
    <mergeCell ref="E82:O82"/>
    <mergeCell ref="E83:O83"/>
    <mergeCell ref="E84:O84"/>
    <mergeCell ref="E85:O85"/>
    <mergeCell ref="E86:O86"/>
    <mergeCell ref="E75:O75"/>
    <mergeCell ref="E76:O76"/>
    <mergeCell ref="E77:O77"/>
    <mergeCell ref="E78:O78"/>
    <mergeCell ref="E79:O79"/>
    <mergeCell ref="E80:O80"/>
    <mergeCell ref="E87:O87"/>
    <mergeCell ref="E88:O88"/>
    <mergeCell ref="E89:O89"/>
    <mergeCell ref="E100:G100"/>
    <mergeCell ref="H100:I100"/>
    <mergeCell ref="E104:G104"/>
    <mergeCell ref="H104:I104"/>
    <mergeCell ref="P204:T204"/>
    <mergeCell ref="P205:T205"/>
    <mergeCell ref="P46:P47"/>
    <mergeCell ref="E46:M47"/>
    <mergeCell ref="E51:M51"/>
    <mergeCell ref="E50:M50"/>
    <mergeCell ref="E49:M49"/>
    <mergeCell ref="E48:M48"/>
    <mergeCell ref="E54:M54"/>
    <mergeCell ref="E53:M53"/>
    <mergeCell ref="E52:M52"/>
    <mergeCell ref="E64:M64"/>
    <mergeCell ref="E63:M63"/>
    <mergeCell ref="E62:M62"/>
    <mergeCell ref="E61:M61"/>
    <mergeCell ref="E60:M60"/>
    <mergeCell ref="E59:M59"/>
    <mergeCell ref="E58:M58"/>
    <mergeCell ref="E57:M57"/>
    <mergeCell ref="T46:T47"/>
    <mergeCell ref="N46:N47"/>
    <mergeCell ref="O46:O47"/>
    <mergeCell ref="Q46:Q47"/>
    <mergeCell ref="R46:R47"/>
    <mergeCell ref="A1:F1"/>
    <mergeCell ref="G1:N1"/>
    <mergeCell ref="C3:E3"/>
    <mergeCell ref="C4:N4"/>
    <mergeCell ref="A7:N7"/>
    <mergeCell ref="O7:P8"/>
    <mergeCell ref="Q7:R8"/>
    <mergeCell ref="E8:J8"/>
    <mergeCell ref="O9:P10"/>
    <mergeCell ref="Q9:R10"/>
    <mergeCell ref="S9:S10"/>
    <mergeCell ref="A15:A17"/>
    <mergeCell ref="B15:B17"/>
    <mergeCell ref="C15:C17"/>
    <mergeCell ref="D15:D17"/>
    <mergeCell ref="E15:F17"/>
    <mergeCell ref="E20:F20"/>
    <mergeCell ref="K20:L20"/>
    <mergeCell ref="E21:F21"/>
    <mergeCell ref="K21:L21"/>
    <mergeCell ref="E22:F22"/>
    <mergeCell ref="K22:L22"/>
    <mergeCell ref="S15:S17"/>
    <mergeCell ref="T15:T17"/>
    <mergeCell ref="E18:F18"/>
    <mergeCell ref="K18:L18"/>
    <mergeCell ref="E19:F19"/>
    <mergeCell ref="K19:L19"/>
    <mergeCell ref="N15:N17"/>
    <mergeCell ref="O15:O17"/>
    <mergeCell ref="P15:P17"/>
    <mergeCell ref="Q15:Q17"/>
    <mergeCell ref="R15:R17"/>
    <mergeCell ref="G15:G17"/>
    <mergeCell ref="H15:H17"/>
    <mergeCell ref="I15:I17"/>
    <mergeCell ref="J15:J17"/>
    <mergeCell ref="K15:L17"/>
    <mergeCell ref="M15:M17"/>
    <mergeCell ref="E26:F26"/>
    <mergeCell ref="K26:L26"/>
    <mergeCell ref="E27:F27"/>
    <mergeCell ref="K27:L27"/>
    <mergeCell ref="E28:F28"/>
    <mergeCell ref="K28:L28"/>
    <mergeCell ref="E23:F23"/>
    <mergeCell ref="K23:L23"/>
    <mergeCell ref="E24:F24"/>
    <mergeCell ref="K24:L24"/>
    <mergeCell ref="E25:F25"/>
    <mergeCell ref="K25:L25"/>
    <mergeCell ref="E32:F32"/>
    <mergeCell ref="K32:L32"/>
    <mergeCell ref="E33:F33"/>
    <mergeCell ref="K33:L33"/>
    <mergeCell ref="E34:F34"/>
    <mergeCell ref="K34:L34"/>
    <mergeCell ref="E29:F29"/>
    <mergeCell ref="K29:L29"/>
    <mergeCell ref="E30:F30"/>
    <mergeCell ref="K30:L30"/>
    <mergeCell ref="E31:F31"/>
    <mergeCell ref="K31:L31"/>
    <mergeCell ref="K38:L38"/>
    <mergeCell ref="A43:M44"/>
    <mergeCell ref="A46:A47"/>
    <mergeCell ref="B46:B47"/>
    <mergeCell ref="C46:C47"/>
    <mergeCell ref="D46:D47"/>
    <mergeCell ref="E35:F35"/>
    <mergeCell ref="K35:L35"/>
    <mergeCell ref="E36:F36"/>
    <mergeCell ref="K36:L36"/>
    <mergeCell ref="E37:F37"/>
    <mergeCell ref="K37:L37"/>
    <mergeCell ref="S46:S47"/>
    <mergeCell ref="E56:M56"/>
    <mergeCell ref="E55:M55"/>
    <mergeCell ref="A73:A74"/>
    <mergeCell ref="B73:B74"/>
    <mergeCell ref="C73:C74"/>
    <mergeCell ref="D73:D74"/>
    <mergeCell ref="E73:O74"/>
    <mergeCell ref="P73:P74"/>
    <mergeCell ref="Q73:Q74"/>
    <mergeCell ref="R73:R74"/>
    <mergeCell ref="S73:S74"/>
    <mergeCell ref="E68:M68"/>
    <mergeCell ref="E67:M67"/>
    <mergeCell ref="E66:M66"/>
    <mergeCell ref="E65:M65"/>
    <mergeCell ref="A94:A96"/>
    <mergeCell ref="B94:B96"/>
    <mergeCell ref="C94:C96"/>
    <mergeCell ref="D94:D96"/>
    <mergeCell ref="E94:G96"/>
    <mergeCell ref="H94:I96"/>
    <mergeCell ref="J94:J96"/>
    <mergeCell ref="T94:T96"/>
    <mergeCell ref="E99:G99"/>
    <mergeCell ref="H99:I99"/>
    <mergeCell ref="Q94:Q96"/>
    <mergeCell ref="R94:R96"/>
    <mergeCell ref="S94:S96"/>
    <mergeCell ref="E97:G97"/>
    <mergeCell ref="H97:I97"/>
    <mergeCell ref="K94:K96"/>
    <mergeCell ref="L94:L96"/>
    <mergeCell ref="M94:M96"/>
    <mergeCell ref="N94:N96"/>
    <mergeCell ref="O94:O96"/>
    <mergeCell ref="P94:P96"/>
    <mergeCell ref="E98:G98"/>
    <mergeCell ref="H98:I98"/>
    <mergeCell ref="E105:G105"/>
    <mergeCell ref="H105:I105"/>
    <mergeCell ref="E106:G106"/>
    <mergeCell ref="H106:I106"/>
    <mergeCell ref="E101:G101"/>
    <mergeCell ref="H101:I101"/>
    <mergeCell ref="E102:G102"/>
    <mergeCell ref="H102:I102"/>
    <mergeCell ref="E103:G103"/>
    <mergeCell ref="H103:I103"/>
    <mergeCell ref="E110:G110"/>
    <mergeCell ref="H110:I110"/>
    <mergeCell ref="E111:G111"/>
    <mergeCell ref="H111:I111"/>
    <mergeCell ref="E112:G112"/>
    <mergeCell ref="H112:I112"/>
    <mergeCell ref="E107:G107"/>
    <mergeCell ref="H107:I107"/>
    <mergeCell ref="E108:G108"/>
    <mergeCell ref="H108:I108"/>
    <mergeCell ref="E109:G109"/>
    <mergeCell ref="H109:I109"/>
    <mergeCell ref="Q116:Q117"/>
    <mergeCell ref="R116:R117"/>
    <mergeCell ref="S116:S117"/>
    <mergeCell ref="T116:T117"/>
    <mergeCell ref="E118:O118"/>
    <mergeCell ref="A116:A117"/>
    <mergeCell ref="B116:B117"/>
    <mergeCell ref="C116:C117"/>
    <mergeCell ref="D116:D117"/>
    <mergeCell ref="E116:O117"/>
    <mergeCell ref="P116:P117"/>
    <mergeCell ref="E125:O125"/>
    <mergeCell ref="E126:O126"/>
    <mergeCell ref="E127:O127"/>
    <mergeCell ref="E128:O128"/>
    <mergeCell ref="E129:O129"/>
    <mergeCell ref="E130:O130"/>
    <mergeCell ref="E119:O119"/>
    <mergeCell ref="E120:O120"/>
    <mergeCell ref="E121:O121"/>
    <mergeCell ref="E122:O122"/>
    <mergeCell ref="E123:O123"/>
    <mergeCell ref="E124:O124"/>
    <mergeCell ref="S138:S139"/>
    <mergeCell ref="T138:T139"/>
    <mergeCell ref="E131:O131"/>
    <mergeCell ref="E132:O132"/>
    <mergeCell ref="C133:O133"/>
    <mergeCell ref="A138:A139"/>
    <mergeCell ref="B138:B139"/>
    <mergeCell ref="C138:C139"/>
    <mergeCell ref="D138:D139"/>
    <mergeCell ref="E138:O139"/>
    <mergeCell ref="E140:O140"/>
    <mergeCell ref="E141:O141"/>
    <mergeCell ref="E142:O142"/>
    <mergeCell ref="E143:O143"/>
    <mergeCell ref="E144:O144"/>
    <mergeCell ref="E145:O145"/>
    <mergeCell ref="P138:P139"/>
    <mergeCell ref="Q138:Q139"/>
    <mergeCell ref="R138:R139"/>
    <mergeCell ref="A159:A160"/>
    <mergeCell ref="B159:B160"/>
    <mergeCell ref="E146:O146"/>
    <mergeCell ref="E147:O147"/>
    <mergeCell ref="E148:O148"/>
    <mergeCell ref="E149:O149"/>
    <mergeCell ref="E150:O150"/>
    <mergeCell ref="E151:O151"/>
    <mergeCell ref="C159:D160"/>
    <mergeCell ref="E159:S160"/>
    <mergeCell ref="T159:T160"/>
    <mergeCell ref="E152:O152"/>
    <mergeCell ref="E153:O153"/>
    <mergeCell ref="E154:O154"/>
    <mergeCell ref="C155:O155"/>
    <mergeCell ref="C163:D163"/>
    <mergeCell ref="C162:D162"/>
    <mergeCell ref="C161:D161"/>
    <mergeCell ref="E163:S163"/>
    <mergeCell ref="E162:S162"/>
    <mergeCell ref="E161:S161"/>
    <mergeCell ref="P199:T199"/>
    <mergeCell ref="C165:D165"/>
    <mergeCell ref="C164:D164"/>
    <mergeCell ref="C170:D170"/>
    <mergeCell ref="C169:D169"/>
    <mergeCell ref="C168:D168"/>
    <mergeCell ref="C167:D167"/>
    <mergeCell ref="C166:D166"/>
    <mergeCell ref="E168:S168"/>
    <mergeCell ref="E167:S167"/>
    <mergeCell ref="E166:S166"/>
    <mergeCell ref="E165:S165"/>
    <mergeCell ref="E164:S164"/>
    <mergeCell ref="E170:S170"/>
    <mergeCell ref="E169:S169"/>
    <mergeCell ref="E171:S171"/>
    <mergeCell ref="B197:T197"/>
  </mergeCells>
  <dataValidations count="1">
    <dataValidation type="list" allowBlank="1" showInputMessage="1" showErrorMessage="1" sqref="B18:B37 B69 B97:B111 B48:B67 B118:B132 B140:B154 B161:B170 B75:B89" xr:uid="{382D9A2B-3FB9-49A6-B9C0-9114C1136DB2}">
      <formula1>#REF!</formula1>
    </dataValidation>
  </dataValidations>
  <hyperlinks>
    <hyperlink ref="E8" r:id="rId1" xr:uid="{60EDEF46-1EFC-437D-8800-A4D472DC18BC}"/>
  </hyperlinks>
  <pageMargins left="0.47244094488188981" right="0.55118110236220474" top="0.31496062992125984" bottom="0.35433070866141736" header="0.31496062992125984" footer="0.31496062992125984"/>
  <pageSetup paperSize="9" scale="45" orientation="landscape" r:id="rId2"/>
  <headerFooter>
    <oddFooter>&amp;LBegroting subsidies ZonMw
Overige instelingen&amp;C&amp;P van &amp;N&amp;R&amp;D</oddFooter>
  </headerFooter>
  <rowBreaks count="4" manualBreakCount="4">
    <brk id="40" max="16383" man="1"/>
    <brk id="91" max="16383" man="1"/>
    <brk id="134" max="16383" man="1"/>
    <brk id="172" max="16383" man="1"/>
  </rowBreaks>
  <ignoredErrors>
    <ignoredError sqref="P48" unlockedFormula="1"/>
  </ignoredError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6450BAB-0D82-45AC-9689-20C5C520A69F}">
          <x14:formula1>
            <xm:f>Data!$C$2:$C$3</xm:f>
          </x14:formula1>
          <xm:sqref>Q18:Q37 Q48:Q67 Q75:Q89 Q97:Q111 Q118:Q132 Q140:Q154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A110D-D7F4-41D7-AEB1-E4D0236D3103}">
  <dimension ref="B1:Q307"/>
  <sheetViews>
    <sheetView showGridLines="0" zoomScale="90" zoomScaleNormal="90" zoomScaleSheetLayoutView="100" workbookViewId="0">
      <selection activeCell="P1" sqref="P1"/>
    </sheetView>
  </sheetViews>
  <sheetFormatPr defaultColWidth="9.08984375" defaultRowHeight="12.5" x14ac:dyDescent="0.25"/>
  <cols>
    <col min="1" max="1" width="3.36328125" style="303" customWidth="1"/>
    <col min="2" max="2" width="22.54296875" style="303" customWidth="1"/>
    <col min="3" max="3" width="15.54296875" style="303" bestFit="1" customWidth="1"/>
    <col min="4" max="4" width="21.453125" style="303" customWidth="1"/>
    <col min="5" max="5" width="1.36328125" style="303" customWidth="1"/>
    <col min="6" max="6" width="25.90625" style="303" customWidth="1"/>
    <col min="7" max="7" width="23.6328125" style="303" customWidth="1"/>
    <col min="8" max="8" width="10.54296875" style="303" customWidth="1"/>
    <col min="9" max="9" width="18.54296875" style="303" customWidth="1"/>
    <col min="10" max="10" width="10" style="303" customWidth="1"/>
    <col min="11" max="11" width="19.6328125" style="303" customWidth="1"/>
    <col min="12" max="12" width="23" style="303" bestFit="1" customWidth="1"/>
    <col min="13" max="13" width="18.90625" style="303" customWidth="1"/>
    <col min="14" max="14" width="15.90625" style="303" customWidth="1"/>
    <col min="15" max="15" width="23.453125" style="303" bestFit="1" customWidth="1"/>
    <col min="16" max="16" width="15.36328125" style="303" customWidth="1"/>
    <col min="17" max="17" width="19.36328125" style="303" customWidth="1"/>
    <col min="18" max="16384" width="9.08984375" style="303"/>
  </cols>
  <sheetData>
    <row r="1" spans="2:17" ht="23.25" customHeight="1" x14ac:dyDescent="0.25">
      <c r="B1" s="664" t="s">
        <v>36</v>
      </c>
      <c r="C1" s="664"/>
      <c r="D1" s="664"/>
      <c r="E1" s="664"/>
      <c r="F1" s="664"/>
      <c r="G1" s="302"/>
      <c r="H1" s="665" t="s">
        <v>357</v>
      </c>
      <c r="I1" s="665"/>
      <c r="J1" s="665"/>
      <c r="K1" s="665"/>
    </row>
    <row r="2" spans="2:17" ht="6" customHeight="1" x14ac:dyDescent="0.25"/>
    <row r="3" spans="2:17" x14ac:dyDescent="0.25">
      <c r="B3" s="304" t="s">
        <v>358</v>
      </c>
      <c r="C3" s="304"/>
      <c r="E3" s="666"/>
      <c r="F3" s="667"/>
      <c r="G3" s="667"/>
    </row>
    <row r="4" spans="2:17" x14ac:dyDescent="0.25">
      <c r="B4" s="304" t="s">
        <v>359</v>
      </c>
      <c r="C4" s="304"/>
      <c r="E4" s="666"/>
      <c r="F4" s="667"/>
      <c r="G4" s="667"/>
      <c r="H4" s="667"/>
      <c r="I4" s="667"/>
      <c r="J4" s="667"/>
      <c r="K4" s="667"/>
    </row>
    <row r="5" spans="2:17" x14ac:dyDescent="0.25">
      <c r="B5" s="304" t="s">
        <v>360</v>
      </c>
      <c r="C5" s="304"/>
      <c r="E5" s="666"/>
      <c r="F5" s="667"/>
      <c r="G5" s="667"/>
    </row>
    <row r="6" spans="2:17" x14ac:dyDescent="0.25">
      <c r="B6" s="304"/>
      <c r="C6" s="304"/>
    </row>
    <row r="7" spans="2:17" ht="11.25" customHeight="1" x14ac:dyDescent="0.25">
      <c r="B7" s="662" t="s">
        <v>361</v>
      </c>
      <c r="C7" s="663"/>
      <c r="D7" s="663"/>
      <c r="E7" s="663"/>
      <c r="F7" s="663"/>
      <c r="G7" s="663"/>
      <c r="H7" s="663"/>
      <c r="I7" s="663"/>
      <c r="J7" s="663"/>
      <c r="K7" s="663"/>
    </row>
    <row r="8" spans="2:17" ht="12.65" customHeight="1" x14ac:dyDescent="0.25">
      <c r="B8" s="668" t="s">
        <v>362</v>
      </c>
      <c r="C8" s="668"/>
      <c r="D8" s="668"/>
      <c r="E8" s="668"/>
      <c r="F8" s="668"/>
      <c r="G8" s="669" t="s">
        <v>38</v>
      </c>
      <c r="H8" s="669"/>
      <c r="I8" s="669"/>
      <c r="J8" s="306"/>
      <c r="K8" s="306"/>
    </row>
    <row r="9" spans="2:17" ht="6.75" customHeight="1" thickBot="1" x14ac:dyDescent="0.3">
      <c r="B9" s="305"/>
      <c r="C9" s="305"/>
      <c r="D9" s="305"/>
      <c r="E9" s="305"/>
      <c r="F9" s="305"/>
      <c r="G9" s="305"/>
      <c r="H9" s="305"/>
      <c r="I9" s="305"/>
      <c r="J9" s="305"/>
      <c r="K9" s="305"/>
    </row>
    <row r="10" spans="2:17" ht="25.5" customHeight="1" x14ac:dyDescent="0.25">
      <c r="B10" s="670" t="s">
        <v>363</v>
      </c>
      <c r="C10" s="670"/>
      <c r="D10" s="670"/>
      <c r="E10" s="670"/>
      <c r="F10" s="670"/>
      <c r="G10" s="670"/>
      <c r="H10" s="670"/>
      <c r="I10" s="670"/>
      <c r="J10" s="670"/>
      <c r="K10" s="670"/>
      <c r="L10" s="589" t="s">
        <v>332</v>
      </c>
      <c r="M10" s="589"/>
      <c r="N10" s="595" t="s">
        <v>323</v>
      </c>
      <c r="O10" s="596"/>
    </row>
    <row r="11" spans="2:17" ht="6" customHeight="1" thickBot="1" x14ac:dyDescent="0.3">
      <c r="B11" s="307"/>
      <c r="C11" s="307"/>
      <c r="D11" s="307"/>
      <c r="E11" s="307"/>
      <c r="F11" s="307"/>
      <c r="G11" s="307"/>
      <c r="H11" s="307"/>
      <c r="I11" s="307"/>
      <c r="J11" s="307"/>
      <c r="K11" s="307"/>
      <c r="L11" s="589"/>
      <c r="M11" s="589"/>
      <c r="N11" s="597"/>
      <c r="O11" s="598"/>
    </row>
    <row r="12" spans="2:17" ht="25.5" customHeight="1" x14ac:dyDescent="0.25">
      <c r="B12" s="670" t="s">
        <v>364</v>
      </c>
      <c r="C12" s="670"/>
      <c r="D12" s="670"/>
      <c r="E12" s="670"/>
      <c r="F12" s="670"/>
      <c r="G12" s="670"/>
      <c r="H12" s="670"/>
      <c r="I12" s="670"/>
      <c r="J12" s="670"/>
      <c r="K12" s="670"/>
    </row>
    <row r="13" spans="2:17" x14ac:dyDescent="0.25">
      <c r="B13" s="304"/>
      <c r="C13" s="304"/>
      <c r="D13" s="304"/>
      <c r="E13" s="304"/>
      <c r="F13" s="304"/>
      <c r="G13" s="304"/>
      <c r="H13" s="304"/>
      <c r="I13" s="304"/>
      <c r="J13" s="304"/>
      <c r="K13" s="304"/>
    </row>
    <row r="14" spans="2:17" ht="13.5" thickBot="1" x14ac:dyDescent="0.35">
      <c r="B14" s="308" t="s">
        <v>365</v>
      </c>
      <c r="C14" s="304"/>
      <c r="D14" s="304"/>
      <c r="E14" s="304"/>
      <c r="F14" s="304"/>
      <c r="G14" s="304"/>
      <c r="H14" s="304"/>
      <c r="I14" s="304"/>
      <c r="J14" s="304"/>
      <c r="K14" s="304"/>
    </row>
    <row r="15" spans="2:17" ht="40.5" customHeight="1" thickBot="1" x14ac:dyDescent="0.3">
      <c r="B15" s="402" t="s">
        <v>64</v>
      </c>
      <c r="C15" s="403" t="s">
        <v>69</v>
      </c>
      <c r="D15" s="404" t="s">
        <v>70</v>
      </c>
      <c r="E15" s="671" t="s">
        <v>366</v>
      </c>
      <c r="F15" s="672"/>
      <c r="G15" s="672"/>
      <c r="H15" s="673"/>
      <c r="I15" s="674" t="s">
        <v>367</v>
      </c>
      <c r="J15" s="675"/>
      <c r="K15" s="405" t="s">
        <v>42</v>
      </c>
      <c r="L15" s="405" t="s">
        <v>368</v>
      </c>
      <c r="M15" s="406" t="s">
        <v>369</v>
      </c>
      <c r="N15" s="406" t="s">
        <v>370</v>
      </c>
      <c r="O15" s="391" t="s">
        <v>331</v>
      </c>
      <c r="P15" s="392" t="s">
        <v>442</v>
      </c>
      <c r="Q15" s="396" t="s">
        <v>441</v>
      </c>
    </row>
    <row r="16" spans="2:17" ht="15" customHeight="1" x14ac:dyDescent="0.25">
      <c r="B16" s="399"/>
      <c r="C16" s="407" t="str">
        <f>IFERROR(VLOOKUP(B16,Deelnemersoverzicht!B$7:E$56,2,0)," ")</f>
        <v xml:space="preserve"> </v>
      </c>
      <c r="D16" s="408" t="str">
        <f>IFERROR(VLOOKUP(B16,Deelnemersoverzicht!B$7:E$56,4,0)," ")</f>
        <v xml:space="preserve"> </v>
      </c>
      <c r="E16" s="676"/>
      <c r="F16" s="677"/>
      <c r="G16" s="677"/>
      <c r="H16" s="678"/>
      <c r="I16" s="679"/>
      <c r="J16" s="680"/>
      <c r="K16" s="399"/>
      <c r="L16" s="400"/>
      <c r="M16" s="401"/>
      <c r="N16" s="411">
        <f>L16*M16</f>
        <v>0</v>
      </c>
      <c r="O16" s="409"/>
      <c r="P16" s="410">
        <f>IF($N$10="Art. 25 AGVV",IFERROR(VLOOKUP(O16,Data!A$1:B$4,2,0),0),50%)</f>
        <v>0</v>
      </c>
      <c r="Q16" s="412">
        <f>IF(P16=50%,N16*(D16+P16),N16)</f>
        <v>0</v>
      </c>
    </row>
    <row r="17" spans="2:17" ht="15" customHeight="1" x14ac:dyDescent="0.25">
      <c r="B17" s="399"/>
      <c r="C17" s="407" t="str">
        <f>IFERROR(VLOOKUP(B17,Deelnemersoverzicht!B$7:E$56,2,0)," ")</f>
        <v xml:space="preserve"> </v>
      </c>
      <c r="D17" s="408" t="str">
        <f>IFERROR(VLOOKUP(B17,Deelnemersoverzicht!B$7:E$56,4,0)," ")</f>
        <v xml:space="preserve"> </v>
      </c>
      <c r="E17" s="659"/>
      <c r="F17" s="660"/>
      <c r="G17" s="660"/>
      <c r="H17" s="661"/>
      <c r="I17" s="657"/>
      <c r="J17" s="658"/>
      <c r="K17" s="309"/>
      <c r="L17" s="310"/>
      <c r="M17" s="311"/>
      <c r="N17" s="393">
        <f t="shared" ref="N17:N65" si="0">L17*M17</f>
        <v>0</v>
      </c>
      <c r="O17" s="395"/>
      <c r="P17" s="398">
        <f>IF($N$10="Art. 25 AGVV",IFERROR(VLOOKUP(O17,Data!A$1:B$4,2,0),0),50%)</f>
        <v>0</v>
      </c>
      <c r="Q17" s="412">
        <f t="shared" ref="Q17:Q65" si="1">IF(P17=50%,N17*(D17+P17),N17)</f>
        <v>0</v>
      </c>
    </row>
    <row r="18" spans="2:17" ht="15" customHeight="1" x14ac:dyDescent="0.25">
      <c r="B18" s="399"/>
      <c r="C18" s="407" t="str">
        <f>IFERROR(VLOOKUP(B18,Deelnemersoverzicht!B$7:E$56,2,0)," ")</f>
        <v xml:space="preserve"> </v>
      </c>
      <c r="D18" s="408" t="str">
        <f>IFERROR(VLOOKUP(B18,Deelnemersoverzicht!B$7:E$56,4,0)," ")</f>
        <v xml:space="preserve"> </v>
      </c>
      <c r="E18" s="659"/>
      <c r="F18" s="660"/>
      <c r="G18" s="660"/>
      <c r="H18" s="661"/>
      <c r="I18" s="657"/>
      <c r="J18" s="658"/>
      <c r="K18" s="309"/>
      <c r="L18" s="310"/>
      <c r="M18" s="311"/>
      <c r="N18" s="393">
        <f t="shared" si="0"/>
        <v>0</v>
      </c>
      <c r="O18" s="395"/>
      <c r="P18" s="398">
        <f>IF($N$10="Art. 25 AGVV",IFERROR(VLOOKUP(O18,Data!A$1:B$4,2,0),0),50%)</f>
        <v>0</v>
      </c>
      <c r="Q18" s="412">
        <f t="shared" si="1"/>
        <v>0</v>
      </c>
    </row>
    <row r="19" spans="2:17" ht="15" customHeight="1" x14ac:dyDescent="0.25">
      <c r="B19" s="399"/>
      <c r="C19" s="407" t="str">
        <f>IFERROR(VLOOKUP(B19,Deelnemersoverzicht!B$7:E$56,2,0)," ")</f>
        <v xml:space="preserve"> </v>
      </c>
      <c r="D19" s="408" t="str">
        <f>IFERROR(VLOOKUP(B19,Deelnemersoverzicht!B$7:E$56,4,0)," ")</f>
        <v xml:space="preserve"> </v>
      </c>
      <c r="E19" s="654"/>
      <c r="F19" s="655"/>
      <c r="G19" s="655"/>
      <c r="H19" s="656"/>
      <c r="I19" s="657"/>
      <c r="J19" s="658"/>
      <c r="K19" s="309"/>
      <c r="L19" s="310"/>
      <c r="M19" s="311"/>
      <c r="N19" s="393">
        <f t="shared" si="0"/>
        <v>0</v>
      </c>
      <c r="O19" s="395"/>
      <c r="P19" s="398">
        <f>IF($N$10="Art. 25 AGVV",IFERROR(VLOOKUP(O19,Data!A$1:B$4,2,0),0),50%)</f>
        <v>0</v>
      </c>
      <c r="Q19" s="412">
        <f t="shared" si="1"/>
        <v>0</v>
      </c>
    </row>
    <row r="20" spans="2:17" ht="15" customHeight="1" x14ac:dyDescent="0.25">
      <c r="B20" s="399"/>
      <c r="C20" s="407" t="str">
        <f>IFERROR(VLOOKUP(B20,Deelnemersoverzicht!B$7:E$56,2,0)," ")</f>
        <v xml:space="preserve"> </v>
      </c>
      <c r="D20" s="408" t="str">
        <f>IFERROR(VLOOKUP(B20,Deelnemersoverzicht!B$7:E$56,4,0)," ")</f>
        <v xml:space="preserve"> </v>
      </c>
      <c r="E20" s="654"/>
      <c r="F20" s="655"/>
      <c r="G20" s="655"/>
      <c r="H20" s="656"/>
      <c r="I20" s="657"/>
      <c r="J20" s="658"/>
      <c r="K20" s="309"/>
      <c r="L20" s="310"/>
      <c r="M20" s="311"/>
      <c r="N20" s="393">
        <f t="shared" si="0"/>
        <v>0</v>
      </c>
      <c r="O20" s="395"/>
      <c r="P20" s="398">
        <f>IF($N$10="Art. 25 AGVV",IFERROR(VLOOKUP(O20,Data!A$1:B$4,2,0),0),50%)</f>
        <v>0</v>
      </c>
      <c r="Q20" s="412">
        <f t="shared" si="1"/>
        <v>0</v>
      </c>
    </row>
    <row r="21" spans="2:17" ht="15" customHeight="1" x14ac:dyDescent="0.25">
      <c r="B21" s="399"/>
      <c r="C21" s="407" t="str">
        <f>IFERROR(VLOOKUP(B21,Deelnemersoverzicht!B$7:E$56,2,0)," ")</f>
        <v xml:space="preserve"> </v>
      </c>
      <c r="D21" s="408" t="str">
        <f>IFERROR(VLOOKUP(B21,Deelnemersoverzicht!B$7:E$56,4,0)," ")</f>
        <v xml:space="preserve"> </v>
      </c>
      <c r="E21" s="654"/>
      <c r="F21" s="655"/>
      <c r="G21" s="655"/>
      <c r="H21" s="656"/>
      <c r="I21" s="657"/>
      <c r="J21" s="658"/>
      <c r="K21" s="309"/>
      <c r="L21" s="310"/>
      <c r="M21" s="311"/>
      <c r="N21" s="393">
        <f t="shared" si="0"/>
        <v>0</v>
      </c>
      <c r="O21" s="395"/>
      <c r="P21" s="398">
        <f>IF($N$10="Art. 25 AGVV",IFERROR(VLOOKUP(O21,Data!A$1:B$4,2,0),0),50%)</f>
        <v>0</v>
      </c>
      <c r="Q21" s="412">
        <f t="shared" si="1"/>
        <v>0</v>
      </c>
    </row>
    <row r="22" spans="2:17" ht="15" customHeight="1" x14ac:dyDescent="0.25">
      <c r="B22" s="399"/>
      <c r="C22" s="407" t="str">
        <f>IFERROR(VLOOKUP(B22,Deelnemersoverzicht!B$7:E$56,2,0)," ")</f>
        <v xml:space="preserve"> </v>
      </c>
      <c r="D22" s="408" t="str">
        <f>IFERROR(VLOOKUP(B22,Deelnemersoverzicht!B$7:E$56,4,0)," ")</f>
        <v xml:space="preserve"> </v>
      </c>
      <c r="E22" s="654"/>
      <c r="F22" s="655"/>
      <c r="G22" s="655"/>
      <c r="H22" s="656"/>
      <c r="I22" s="657"/>
      <c r="J22" s="658"/>
      <c r="K22" s="309"/>
      <c r="L22" s="310"/>
      <c r="M22" s="311"/>
      <c r="N22" s="393">
        <f t="shared" si="0"/>
        <v>0</v>
      </c>
      <c r="O22" s="395"/>
      <c r="P22" s="398">
        <f>IF($N$10="Art. 25 AGVV",IFERROR(VLOOKUP(O22,Data!A$1:B$4,2,0),0),50%)</f>
        <v>0</v>
      </c>
      <c r="Q22" s="412">
        <f t="shared" si="1"/>
        <v>0</v>
      </c>
    </row>
    <row r="23" spans="2:17" ht="15" customHeight="1" x14ac:dyDescent="0.25">
      <c r="B23" s="399"/>
      <c r="C23" s="407" t="str">
        <f>IFERROR(VLOOKUP(B23,Deelnemersoverzicht!B$7:E$56,2,0)," ")</f>
        <v xml:space="preserve"> </v>
      </c>
      <c r="D23" s="408" t="str">
        <f>IFERROR(VLOOKUP(B23,Deelnemersoverzicht!B$7:E$56,4,0)," ")</f>
        <v xml:space="preserve"> </v>
      </c>
      <c r="E23" s="654"/>
      <c r="F23" s="655"/>
      <c r="G23" s="655"/>
      <c r="H23" s="656"/>
      <c r="I23" s="657"/>
      <c r="J23" s="658"/>
      <c r="K23" s="375"/>
      <c r="L23" s="310"/>
      <c r="M23" s="311"/>
      <c r="N23" s="393">
        <f t="shared" si="0"/>
        <v>0</v>
      </c>
      <c r="O23" s="395"/>
      <c r="P23" s="398">
        <f>IF($N$10="Art. 25 AGVV",IFERROR(VLOOKUP(O23,Data!A$1:B$4,2,0),0),50%)</f>
        <v>0</v>
      </c>
      <c r="Q23" s="412">
        <f t="shared" si="1"/>
        <v>0</v>
      </c>
    </row>
    <row r="24" spans="2:17" ht="15" customHeight="1" x14ac:dyDescent="0.25">
      <c r="B24" s="399"/>
      <c r="C24" s="407" t="str">
        <f>IFERROR(VLOOKUP(B24,Deelnemersoverzicht!B$7:E$56,2,0)," ")</f>
        <v xml:space="preserve"> </v>
      </c>
      <c r="D24" s="408" t="str">
        <f>IFERROR(VLOOKUP(B24,Deelnemersoverzicht!B$7:E$56,4,0)," ")</f>
        <v xml:space="preserve"> </v>
      </c>
      <c r="E24" s="659"/>
      <c r="F24" s="660"/>
      <c r="G24" s="660"/>
      <c r="H24" s="661"/>
      <c r="I24" s="657"/>
      <c r="J24" s="658"/>
      <c r="K24" s="309"/>
      <c r="L24" s="310"/>
      <c r="M24" s="311"/>
      <c r="N24" s="393">
        <f t="shared" ref="N24:N37" si="2">L24*M24</f>
        <v>0</v>
      </c>
      <c r="O24" s="395"/>
      <c r="P24" s="398">
        <f>IF($N$10="Art. 25 AGVV",IFERROR(VLOOKUP(O24,Data!A$1:B$4,2,0),0),50%)</f>
        <v>0</v>
      </c>
      <c r="Q24" s="412">
        <f t="shared" si="1"/>
        <v>0</v>
      </c>
    </row>
    <row r="25" spans="2:17" ht="15" customHeight="1" x14ac:dyDescent="0.25">
      <c r="B25" s="399"/>
      <c r="C25" s="407" t="str">
        <f>IFERROR(VLOOKUP(B25,Deelnemersoverzicht!B$7:E$56,2,0)," ")</f>
        <v xml:space="preserve"> </v>
      </c>
      <c r="D25" s="408" t="str">
        <f>IFERROR(VLOOKUP(B25,Deelnemersoverzicht!B$7:E$56,4,0)," ")</f>
        <v xml:space="preserve"> </v>
      </c>
      <c r="E25" s="659"/>
      <c r="F25" s="660"/>
      <c r="G25" s="660"/>
      <c r="H25" s="661"/>
      <c r="I25" s="657"/>
      <c r="J25" s="658"/>
      <c r="K25" s="309"/>
      <c r="L25" s="310"/>
      <c r="M25" s="311"/>
      <c r="N25" s="393">
        <f t="shared" si="2"/>
        <v>0</v>
      </c>
      <c r="O25" s="395"/>
      <c r="P25" s="398">
        <f>IF($N$10="Art. 25 AGVV",IFERROR(VLOOKUP(O25,Data!A$1:B$4,2,0),0),50%)</f>
        <v>0</v>
      </c>
      <c r="Q25" s="412">
        <f t="shared" si="1"/>
        <v>0</v>
      </c>
    </row>
    <row r="26" spans="2:17" ht="15" customHeight="1" x14ac:dyDescent="0.25">
      <c r="B26" s="399"/>
      <c r="C26" s="407" t="str">
        <f>IFERROR(VLOOKUP(B26,Deelnemersoverzicht!B$7:E$56,2,0)," ")</f>
        <v xml:space="preserve"> </v>
      </c>
      <c r="D26" s="408" t="str">
        <f>IFERROR(VLOOKUP(B26,Deelnemersoverzicht!B$7:E$56,4,0)," ")</f>
        <v xml:space="preserve"> </v>
      </c>
      <c r="E26" s="654"/>
      <c r="F26" s="655"/>
      <c r="G26" s="655"/>
      <c r="H26" s="656"/>
      <c r="I26" s="657"/>
      <c r="J26" s="658"/>
      <c r="K26" s="309"/>
      <c r="L26" s="310"/>
      <c r="M26" s="311"/>
      <c r="N26" s="393">
        <f t="shared" si="2"/>
        <v>0</v>
      </c>
      <c r="O26" s="395"/>
      <c r="P26" s="398">
        <f>IF($N$10="Art. 25 AGVV",IFERROR(VLOOKUP(O26,Data!A$1:B$4,2,0),0),50%)</f>
        <v>0</v>
      </c>
      <c r="Q26" s="412">
        <f t="shared" si="1"/>
        <v>0</v>
      </c>
    </row>
    <row r="27" spans="2:17" ht="15" customHeight="1" x14ac:dyDescent="0.25">
      <c r="B27" s="399"/>
      <c r="C27" s="407" t="str">
        <f>IFERROR(VLOOKUP(B27,Deelnemersoverzicht!B$7:E$56,2,0)," ")</f>
        <v xml:space="preserve"> </v>
      </c>
      <c r="D27" s="408" t="str">
        <f>IFERROR(VLOOKUP(B27,Deelnemersoverzicht!B$7:E$56,4,0)," ")</f>
        <v xml:space="preserve"> </v>
      </c>
      <c r="E27" s="654"/>
      <c r="F27" s="655"/>
      <c r="G27" s="655"/>
      <c r="H27" s="656"/>
      <c r="I27" s="657"/>
      <c r="J27" s="658"/>
      <c r="K27" s="309"/>
      <c r="L27" s="310"/>
      <c r="M27" s="311"/>
      <c r="N27" s="393">
        <f t="shared" si="2"/>
        <v>0</v>
      </c>
      <c r="O27" s="395"/>
      <c r="P27" s="398">
        <f>IF($N$10="Art. 25 AGVV",IFERROR(VLOOKUP(O27,Data!A$1:B$4,2,0),0),50%)</f>
        <v>0</v>
      </c>
      <c r="Q27" s="412">
        <f t="shared" si="1"/>
        <v>0</v>
      </c>
    </row>
    <row r="28" spans="2:17" ht="15" customHeight="1" x14ac:dyDescent="0.25">
      <c r="B28" s="399"/>
      <c r="C28" s="407" t="str">
        <f>IFERROR(VLOOKUP(B28,Deelnemersoverzicht!B$7:E$56,2,0)," ")</f>
        <v xml:space="preserve"> </v>
      </c>
      <c r="D28" s="408" t="str">
        <f>IFERROR(VLOOKUP(B28,Deelnemersoverzicht!B$7:E$56,4,0)," ")</f>
        <v xml:space="preserve"> </v>
      </c>
      <c r="E28" s="654"/>
      <c r="F28" s="655"/>
      <c r="G28" s="655"/>
      <c r="H28" s="656"/>
      <c r="I28" s="657"/>
      <c r="J28" s="658"/>
      <c r="K28" s="309"/>
      <c r="L28" s="310"/>
      <c r="M28" s="311"/>
      <c r="N28" s="393">
        <f t="shared" si="2"/>
        <v>0</v>
      </c>
      <c r="O28" s="395"/>
      <c r="P28" s="398">
        <f>IF($N$10="Art. 25 AGVV",IFERROR(VLOOKUP(O28,Data!A$1:B$4,2,0),0),50%)</f>
        <v>0</v>
      </c>
      <c r="Q28" s="412">
        <f t="shared" si="1"/>
        <v>0</v>
      </c>
    </row>
    <row r="29" spans="2:17" ht="15" customHeight="1" x14ac:dyDescent="0.25">
      <c r="B29" s="399"/>
      <c r="C29" s="407" t="str">
        <f>IFERROR(VLOOKUP(B29,Deelnemersoverzicht!B$7:E$56,2,0)," ")</f>
        <v xml:space="preserve"> </v>
      </c>
      <c r="D29" s="408" t="str">
        <f>IFERROR(VLOOKUP(B29,Deelnemersoverzicht!B$7:E$56,4,0)," ")</f>
        <v xml:space="preserve"> </v>
      </c>
      <c r="E29" s="654"/>
      <c r="F29" s="655"/>
      <c r="G29" s="655"/>
      <c r="H29" s="656"/>
      <c r="I29" s="657"/>
      <c r="J29" s="658"/>
      <c r="K29" s="309"/>
      <c r="L29" s="310"/>
      <c r="M29" s="311"/>
      <c r="N29" s="393">
        <f t="shared" si="2"/>
        <v>0</v>
      </c>
      <c r="O29" s="395"/>
      <c r="P29" s="398">
        <f>IF($N$10="Art. 25 AGVV",IFERROR(VLOOKUP(O29,Data!A$1:B$4,2,0),0),50%)</f>
        <v>0</v>
      </c>
      <c r="Q29" s="412">
        <f t="shared" si="1"/>
        <v>0</v>
      </c>
    </row>
    <row r="30" spans="2:17" ht="15" customHeight="1" x14ac:dyDescent="0.25">
      <c r="B30" s="399"/>
      <c r="C30" s="407" t="str">
        <f>IFERROR(VLOOKUP(B30,Deelnemersoverzicht!B$7:E$56,2,0)," ")</f>
        <v xml:space="preserve"> </v>
      </c>
      <c r="D30" s="408" t="str">
        <f>IFERROR(VLOOKUP(B30,Deelnemersoverzicht!B$7:E$56,4,0)," ")</f>
        <v xml:space="preserve"> </v>
      </c>
      <c r="E30" s="654"/>
      <c r="F30" s="655"/>
      <c r="G30" s="655"/>
      <c r="H30" s="656"/>
      <c r="I30" s="657"/>
      <c r="J30" s="658"/>
      <c r="K30" s="375"/>
      <c r="L30" s="310"/>
      <c r="M30" s="311"/>
      <c r="N30" s="393">
        <f t="shared" si="2"/>
        <v>0</v>
      </c>
      <c r="O30" s="395"/>
      <c r="P30" s="398">
        <f>IF($N$10="Art. 25 AGVV",IFERROR(VLOOKUP(O30,Data!A$1:B$4,2,0),0),50%)</f>
        <v>0</v>
      </c>
      <c r="Q30" s="412">
        <f t="shared" si="1"/>
        <v>0</v>
      </c>
    </row>
    <row r="31" spans="2:17" ht="15" customHeight="1" x14ac:dyDescent="0.25">
      <c r="B31" s="399"/>
      <c r="C31" s="407" t="str">
        <f>IFERROR(VLOOKUP(B31,Deelnemersoverzicht!B$7:E$56,2,0)," ")</f>
        <v xml:space="preserve"> </v>
      </c>
      <c r="D31" s="408" t="str">
        <f>IFERROR(VLOOKUP(B31,Deelnemersoverzicht!B$7:E$56,4,0)," ")</f>
        <v xml:space="preserve"> </v>
      </c>
      <c r="E31" s="659"/>
      <c r="F31" s="660"/>
      <c r="G31" s="660"/>
      <c r="H31" s="661"/>
      <c r="I31" s="657"/>
      <c r="J31" s="658"/>
      <c r="K31" s="309"/>
      <c r="L31" s="310"/>
      <c r="M31" s="311"/>
      <c r="N31" s="393">
        <f t="shared" si="2"/>
        <v>0</v>
      </c>
      <c r="O31" s="395"/>
      <c r="P31" s="398">
        <f>IF($N$10="Art. 25 AGVV",IFERROR(VLOOKUP(O31,Data!A$1:B$4,2,0),0),50%)</f>
        <v>0</v>
      </c>
      <c r="Q31" s="412">
        <f t="shared" si="1"/>
        <v>0</v>
      </c>
    </row>
    <row r="32" spans="2:17" ht="15" customHeight="1" x14ac:dyDescent="0.25">
      <c r="B32" s="399"/>
      <c r="C32" s="407" t="str">
        <f>IFERROR(VLOOKUP(B32,Deelnemersoverzicht!B$7:E$56,2,0)," ")</f>
        <v xml:space="preserve"> </v>
      </c>
      <c r="D32" s="408" t="str">
        <f>IFERROR(VLOOKUP(B32,Deelnemersoverzicht!B$7:E$56,4,0)," ")</f>
        <v xml:space="preserve"> </v>
      </c>
      <c r="E32" s="659"/>
      <c r="F32" s="660"/>
      <c r="G32" s="660"/>
      <c r="H32" s="661"/>
      <c r="I32" s="657"/>
      <c r="J32" s="658"/>
      <c r="K32" s="309"/>
      <c r="L32" s="310"/>
      <c r="M32" s="311"/>
      <c r="N32" s="393">
        <f t="shared" si="2"/>
        <v>0</v>
      </c>
      <c r="O32" s="395"/>
      <c r="P32" s="398">
        <f>IF($N$10="Art. 25 AGVV",IFERROR(VLOOKUP(O32,Data!A$1:B$4,2,0),0),50%)</f>
        <v>0</v>
      </c>
      <c r="Q32" s="412">
        <f t="shared" si="1"/>
        <v>0</v>
      </c>
    </row>
    <row r="33" spans="2:17" ht="15" customHeight="1" x14ac:dyDescent="0.25">
      <c r="B33" s="399"/>
      <c r="C33" s="407" t="str">
        <f>IFERROR(VLOOKUP(B33,Deelnemersoverzicht!B$7:E$56,2,0)," ")</f>
        <v xml:space="preserve"> </v>
      </c>
      <c r="D33" s="408" t="str">
        <f>IFERROR(VLOOKUP(B33,Deelnemersoverzicht!B$7:E$56,4,0)," ")</f>
        <v xml:space="preserve"> </v>
      </c>
      <c r="E33" s="654"/>
      <c r="F33" s="655"/>
      <c r="G33" s="655"/>
      <c r="H33" s="656"/>
      <c r="I33" s="657"/>
      <c r="J33" s="658"/>
      <c r="K33" s="309"/>
      <c r="L33" s="310"/>
      <c r="M33" s="311"/>
      <c r="N33" s="393">
        <f t="shared" si="2"/>
        <v>0</v>
      </c>
      <c r="O33" s="395"/>
      <c r="P33" s="398">
        <f>IF($N$10="Art. 25 AGVV",IFERROR(VLOOKUP(O33,Data!A$1:B$4,2,0),0),50%)</f>
        <v>0</v>
      </c>
      <c r="Q33" s="412">
        <f t="shared" si="1"/>
        <v>0</v>
      </c>
    </row>
    <row r="34" spans="2:17" ht="15" customHeight="1" x14ac:dyDescent="0.25">
      <c r="B34" s="399"/>
      <c r="C34" s="407" t="str">
        <f>IFERROR(VLOOKUP(B34,Deelnemersoverzicht!B$7:E$56,2,0)," ")</f>
        <v xml:space="preserve"> </v>
      </c>
      <c r="D34" s="408" t="str">
        <f>IFERROR(VLOOKUP(B34,Deelnemersoverzicht!B$7:E$56,4,0)," ")</f>
        <v xml:space="preserve"> </v>
      </c>
      <c r="E34" s="654"/>
      <c r="F34" s="655"/>
      <c r="G34" s="655"/>
      <c r="H34" s="656"/>
      <c r="I34" s="657"/>
      <c r="J34" s="658"/>
      <c r="K34" s="309"/>
      <c r="L34" s="310"/>
      <c r="M34" s="311"/>
      <c r="N34" s="393">
        <f t="shared" si="2"/>
        <v>0</v>
      </c>
      <c r="O34" s="395"/>
      <c r="P34" s="398">
        <f>IF($N$10="Art. 25 AGVV",IFERROR(VLOOKUP(O34,Data!A$1:B$4,2,0),0),50%)</f>
        <v>0</v>
      </c>
      <c r="Q34" s="412">
        <f t="shared" si="1"/>
        <v>0</v>
      </c>
    </row>
    <row r="35" spans="2:17" ht="15" customHeight="1" x14ac:dyDescent="0.25">
      <c r="B35" s="399"/>
      <c r="C35" s="407" t="str">
        <f>IFERROR(VLOOKUP(B35,Deelnemersoverzicht!B$7:E$56,2,0)," ")</f>
        <v xml:space="preserve"> </v>
      </c>
      <c r="D35" s="408" t="str">
        <f>IFERROR(VLOOKUP(B35,Deelnemersoverzicht!B$7:E$56,4,0)," ")</f>
        <v xml:space="preserve"> </v>
      </c>
      <c r="E35" s="654"/>
      <c r="F35" s="655"/>
      <c r="G35" s="655"/>
      <c r="H35" s="656"/>
      <c r="I35" s="657"/>
      <c r="J35" s="658"/>
      <c r="K35" s="309"/>
      <c r="L35" s="310"/>
      <c r="M35" s="311"/>
      <c r="N35" s="393">
        <f t="shared" si="2"/>
        <v>0</v>
      </c>
      <c r="O35" s="395"/>
      <c r="P35" s="398">
        <f>IF($N$10="Art. 25 AGVV",IFERROR(VLOOKUP(O35,Data!A$1:B$4,2,0),0),50%)</f>
        <v>0</v>
      </c>
      <c r="Q35" s="412">
        <f t="shared" si="1"/>
        <v>0</v>
      </c>
    </row>
    <row r="36" spans="2:17" ht="15" customHeight="1" x14ac:dyDescent="0.25">
      <c r="B36" s="399"/>
      <c r="C36" s="407" t="str">
        <f>IFERROR(VLOOKUP(B36,Deelnemersoverzicht!B$7:E$56,2,0)," ")</f>
        <v xml:space="preserve"> </v>
      </c>
      <c r="D36" s="408" t="str">
        <f>IFERROR(VLOOKUP(B36,Deelnemersoverzicht!B$7:E$56,4,0)," ")</f>
        <v xml:space="preserve"> </v>
      </c>
      <c r="E36" s="654"/>
      <c r="F36" s="655"/>
      <c r="G36" s="655"/>
      <c r="H36" s="656"/>
      <c r="I36" s="657"/>
      <c r="J36" s="658"/>
      <c r="K36" s="309"/>
      <c r="L36" s="310"/>
      <c r="M36" s="311"/>
      <c r="N36" s="393">
        <f t="shared" si="2"/>
        <v>0</v>
      </c>
      <c r="O36" s="395"/>
      <c r="P36" s="398">
        <f>IF($N$10="Art. 25 AGVV",IFERROR(VLOOKUP(O36,Data!A$1:B$4,2,0),0),50%)</f>
        <v>0</v>
      </c>
      <c r="Q36" s="412">
        <f t="shared" si="1"/>
        <v>0</v>
      </c>
    </row>
    <row r="37" spans="2:17" ht="15" customHeight="1" x14ac:dyDescent="0.25">
      <c r="B37" s="399"/>
      <c r="C37" s="407" t="str">
        <f>IFERROR(VLOOKUP(B37,Deelnemersoverzicht!B$7:E$56,2,0)," ")</f>
        <v xml:space="preserve"> </v>
      </c>
      <c r="D37" s="408" t="str">
        <f>IFERROR(VLOOKUP(B37,Deelnemersoverzicht!B$7:E$56,4,0)," ")</f>
        <v xml:space="preserve"> </v>
      </c>
      <c r="E37" s="654"/>
      <c r="F37" s="655"/>
      <c r="G37" s="655"/>
      <c r="H37" s="656"/>
      <c r="I37" s="657"/>
      <c r="J37" s="658"/>
      <c r="K37" s="375"/>
      <c r="L37" s="310"/>
      <c r="M37" s="311"/>
      <c r="N37" s="393">
        <f t="shared" si="2"/>
        <v>0</v>
      </c>
      <c r="O37" s="395"/>
      <c r="P37" s="398">
        <f>IF($N$10="Art. 25 AGVV",IFERROR(VLOOKUP(O37,Data!A$1:B$4,2,0),0),50%)</f>
        <v>0</v>
      </c>
      <c r="Q37" s="412">
        <f t="shared" si="1"/>
        <v>0</v>
      </c>
    </row>
    <row r="38" spans="2:17" ht="15" customHeight="1" x14ac:dyDescent="0.25">
      <c r="B38" s="399"/>
      <c r="C38" s="407" t="str">
        <f>IFERROR(VLOOKUP(B38,Deelnemersoverzicht!B$7:E$56,2,0)," ")</f>
        <v xml:space="preserve"> </v>
      </c>
      <c r="D38" s="408" t="str">
        <f>IFERROR(VLOOKUP(B38,Deelnemersoverzicht!B$7:E$56,4,0)," ")</f>
        <v xml:space="preserve"> </v>
      </c>
      <c r="E38" s="659"/>
      <c r="F38" s="660"/>
      <c r="G38" s="660"/>
      <c r="H38" s="661"/>
      <c r="I38" s="657"/>
      <c r="J38" s="658"/>
      <c r="K38" s="309"/>
      <c r="L38" s="310"/>
      <c r="M38" s="311"/>
      <c r="N38" s="393">
        <f t="shared" ref="N38:N57" si="3">L38*M38</f>
        <v>0</v>
      </c>
      <c r="O38" s="395"/>
      <c r="P38" s="398">
        <f>IF($N$10="Art. 25 AGVV",IFERROR(VLOOKUP(O38,Data!A$1:B$4,2,0),0),50%)</f>
        <v>0</v>
      </c>
      <c r="Q38" s="412">
        <f t="shared" si="1"/>
        <v>0</v>
      </c>
    </row>
    <row r="39" spans="2:17" ht="15" customHeight="1" x14ac:dyDescent="0.25">
      <c r="B39" s="399"/>
      <c r="C39" s="407" t="str">
        <f>IFERROR(VLOOKUP(B39,Deelnemersoverzicht!B$7:E$56,2,0)," ")</f>
        <v xml:space="preserve"> </v>
      </c>
      <c r="D39" s="408" t="str">
        <f>IFERROR(VLOOKUP(B39,Deelnemersoverzicht!B$7:E$56,4,0)," ")</f>
        <v xml:space="preserve"> </v>
      </c>
      <c r="E39" s="659"/>
      <c r="F39" s="660"/>
      <c r="G39" s="660"/>
      <c r="H39" s="661"/>
      <c r="I39" s="657"/>
      <c r="J39" s="658"/>
      <c r="K39" s="309"/>
      <c r="L39" s="310"/>
      <c r="M39" s="311"/>
      <c r="N39" s="393">
        <f t="shared" si="3"/>
        <v>0</v>
      </c>
      <c r="O39" s="395"/>
      <c r="P39" s="398">
        <f>IF($N$10="Art. 25 AGVV",IFERROR(VLOOKUP(O39,Data!A$1:B$4,2,0),0),50%)</f>
        <v>0</v>
      </c>
      <c r="Q39" s="412">
        <f t="shared" si="1"/>
        <v>0</v>
      </c>
    </row>
    <row r="40" spans="2:17" ht="15" customHeight="1" x14ac:dyDescent="0.25">
      <c r="B40" s="399"/>
      <c r="C40" s="407" t="str">
        <f>IFERROR(VLOOKUP(B40,Deelnemersoverzicht!B$7:E$56,2,0)," ")</f>
        <v xml:space="preserve"> </v>
      </c>
      <c r="D40" s="408" t="str">
        <f>IFERROR(VLOOKUP(B40,Deelnemersoverzicht!B$7:E$56,4,0)," ")</f>
        <v xml:space="preserve"> </v>
      </c>
      <c r="E40" s="654"/>
      <c r="F40" s="655"/>
      <c r="G40" s="655"/>
      <c r="H40" s="656"/>
      <c r="I40" s="657"/>
      <c r="J40" s="658"/>
      <c r="K40" s="309"/>
      <c r="L40" s="310"/>
      <c r="M40" s="311"/>
      <c r="N40" s="393">
        <f t="shared" si="3"/>
        <v>0</v>
      </c>
      <c r="O40" s="395"/>
      <c r="P40" s="398">
        <f>IF($N$10="Art. 25 AGVV",IFERROR(VLOOKUP(O40,Data!A$1:B$4,2,0),0),50%)</f>
        <v>0</v>
      </c>
      <c r="Q40" s="412">
        <f t="shared" si="1"/>
        <v>0</v>
      </c>
    </row>
    <row r="41" spans="2:17" ht="15" customHeight="1" x14ac:dyDescent="0.25">
      <c r="B41" s="399"/>
      <c r="C41" s="407" t="str">
        <f>IFERROR(VLOOKUP(B41,Deelnemersoverzicht!B$7:E$56,2,0)," ")</f>
        <v xml:space="preserve"> </v>
      </c>
      <c r="D41" s="408" t="str">
        <f>IFERROR(VLOOKUP(B41,Deelnemersoverzicht!B$7:E$56,4,0)," ")</f>
        <v xml:space="preserve"> </v>
      </c>
      <c r="E41" s="654"/>
      <c r="F41" s="655"/>
      <c r="G41" s="655"/>
      <c r="H41" s="656"/>
      <c r="I41" s="657"/>
      <c r="J41" s="658"/>
      <c r="K41" s="309"/>
      <c r="L41" s="310"/>
      <c r="M41" s="311"/>
      <c r="N41" s="393">
        <f t="shared" si="3"/>
        <v>0</v>
      </c>
      <c r="O41" s="395"/>
      <c r="P41" s="398">
        <f>IF($N$10="Art. 25 AGVV",IFERROR(VLOOKUP(O41,Data!A$1:B$4,2,0),0),50%)</f>
        <v>0</v>
      </c>
      <c r="Q41" s="412">
        <f t="shared" si="1"/>
        <v>0</v>
      </c>
    </row>
    <row r="42" spans="2:17" ht="15" customHeight="1" x14ac:dyDescent="0.25">
      <c r="B42" s="399"/>
      <c r="C42" s="407" t="str">
        <f>IFERROR(VLOOKUP(B42,Deelnemersoverzicht!B$7:E$56,2,0)," ")</f>
        <v xml:space="preserve"> </v>
      </c>
      <c r="D42" s="408" t="str">
        <f>IFERROR(VLOOKUP(B42,Deelnemersoverzicht!B$7:E$56,4,0)," ")</f>
        <v xml:space="preserve"> </v>
      </c>
      <c r="E42" s="654"/>
      <c r="F42" s="655"/>
      <c r="G42" s="655"/>
      <c r="H42" s="656"/>
      <c r="I42" s="657"/>
      <c r="J42" s="658"/>
      <c r="K42" s="309"/>
      <c r="L42" s="310"/>
      <c r="M42" s="311"/>
      <c r="N42" s="393">
        <f t="shared" si="3"/>
        <v>0</v>
      </c>
      <c r="O42" s="395"/>
      <c r="P42" s="398">
        <f>IF($N$10="Art. 25 AGVV",IFERROR(VLOOKUP(O42,Data!A$1:B$4,2,0),0),50%)</f>
        <v>0</v>
      </c>
      <c r="Q42" s="412">
        <f t="shared" si="1"/>
        <v>0</v>
      </c>
    </row>
    <row r="43" spans="2:17" ht="15" customHeight="1" x14ac:dyDescent="0.25">
      <c r="B43" s="399"/>
      <c r="C43" s="407" t="str">
        <f>IFERROR(VLOOKUP(B43,Deelnemersoverzicht!B$7:E$56,2,0)," ")</f>
        <v xml:space="preserve"> </v>
      </c>
      <c r="D43" s="408" t="str">
        <f>IFERROR(VLOOKUP(B43,Deelnemersoverzicht!B$7:E$56,4,0)," ")</f>
        <v xml:space="preserve"> </v>
      </c>
      <c r="E43" s="654"/>
      <c r="F43" s="655"/>
      <c r="G43" s="655"/>
      <c r="H43" s="656"/>
      <c r="I43" s="657"/>
      <c r="J43" s="658"/>
      <c r="K43" s="309"/>
      <c r="L43" s="310"/>
      <c r="M43" s="311"/>
      <c r="N43" s="393">
        <f t="shared" si="3"/>
        <v>0</v>
      </c>
      <c r="O43" s="395"/>
      <c r="P43" s="398">
        <f>IF($N$10="Art. 25 AGVV",IFERROR(VLOOKUP(O43,Data!A$1:B$4,2,0),0),50%)</f>
        <v>0</v>
      </c>
      <c r="Q43" s="412">
        <f t="shared" si="1"/>
        <v>0</v>
      </c>
    </row>
    <row r="44" spans="2:17" ht="15" customHeight="1" x14ac:dyDescent="0.25">
      <c r="B44" s="399"/>
      <c r="C44" s="407" t="str">
        <f>IFERROR(VLOOKUP(B44,Deelnemersoverzicht!B$7:E$56,2,0)," ")</f>
        <v xml:space="preserve"> </v>
      </c>
      <c r="D44" s="408" t="str">
        <f>IFERROR(VLOOKUP(B44,Deelnemersoverzicht!B$7:E$56,4,0)," ")</f>
        <v xml:space="preserve"> </v>
      </c>
      <c r="E44" s="654"/>
      <c r="F44" s="655"/>
      <c r="G44" s="655"/>
      <c r="H44" s="656"/>
      <c r="I44" s="657"/>
      <c r="J44" s="658"/>
      <c r="K44" s="375"/>
      <c r="L44" s="310"/>
      <c r="M44" s="311"/>
      <c r="N44" s="393">
        <f t="shared" si="3"/>
        <v>0</v>
      </c>
      <c r="O44" s="395"/>
      <c r="P44" s="398">
        <f>IF($N$10="Art. 25 AGVV",IFERROR(VLOOKUP(O44,Data!A$1:B$4,2,0),0),50%)</f>
        <v>0</v>
      </c>
      <c r="Q44" s="412">
        <f t="shared" si="1"/>
        <v>0</v>
      </c>
    </row>
    <row r="45" spans="2:17" ht="15" customHeight="1" x14ac:dyDescent="0.25">
      <c r="B45" s="399"/>
      <c r="C45" s="407" t="str">
        <f>IFERROR(VLOOKUP(B45,Deelnemersoverzicht!B$7:E$56,2,0)," ")</f>
        <v xml:space="preserve"> </v>
      </c>
      <c r="D45" s="408" t="str">
        <f>IFERROR(VLOOKUP(B45,Deelnemersoverzicht!B$7:E$56,4,0)," ")</f>
        <v xml:space="preserve"> </v>
      </c>
      <c r="E45" s="659"/>
      <c r="F45" s="660"/>
      <c r="G45" s="660"/>
      <c r="H45" s="661"/>
      <c r="I45" s="657"/>
      <c r="J45" s="658"/>
      <c r="K45" s="309"/>
      <c r="L45" s="310"/>
      <c r="M45" s="311"/>
      <c r="N45" s="393">
        <f t="shared" si="3"/>
        <v>0</v>
      </c>
      <c r="O45" s="395"/>
      <c r="P45" s="398">
        <f>IF($N$10="Art. 25 AGVV",IFERROR(VLOOKUP(O45,Data!A$1:B$4,2,0),0),50%)</f>
        <v>0</v>
      </c>
      <c r="Q45" s="412">
        <f t="shared" si="1"/>
        <v>0</v>
      </c>
    </row>
    <row r="46" spans="2:17" ht="15" customHeight="1" x14ac:dyDescent="0.25">
      <c r="B46" s="399"/>
      <c r="C46" s="407" t="str">
        <f>IFERROR(VLOOKUP(B46,Deelnemersoverzicht!B$7:E$56,2,0)," ")</f>
        <v xml:space="preserve"> </v>
      </c>
      <c r="D46" s="408" t="str">
        <f>IFERROR(VLOOKUP(B46,Deelnemersoverzicht!B$7:E$56,4,0)," ")</f>
        <v xml:space="preserve"> </v>
      </c>
      <c r="E46" s="654"/>
      <c r="F46" s="655"/>
      <c r="G46" s="655"/>
      <c r="H46" s="656"/>
      <c r="I46" s="657"/>
      <c r="J46" s="658"/>
      <c r="K46" s="309"/>
      <c r="L46" s="310"/>
      <c r="M46" s="311"/>
      <c r="N46" s="393">
        <f t="shared" si="3"/>
        <v>0</v>
      </c>
      <c r="O46" s="395"/>
      <c r="P46" s="398">
        <f>IF($N$10="Art. 25 AGVV",IFERROR(VLOOKUP(O46,Data!A$1:B$4,2,0),0),50%)</f>
        <v>0</v>
      </c>
      <c r="Q46" s="412">
        <f t="shared" si="1"/>
        <v>0</v>
      </c>
    </row>
    <row r="47" spans="2:17" ht="15" customHeight="1" x14ac:dyDescent="0.25">
      <c r="B47" s="399"/>
      <c r="C47" s="407" t="str">
        <f>IFERROR(VLOOKUP(B47,Deelnemersoverzicht!B$7:E$56,2,0)," ")</f>
        <v xml:space="preserve"> </v>
      </c>
      <c r="D47" s="408" t="str">
        <f>IFERROR(VLOOKUP(B47,Deelnemersoverzicht!B$7:E$56,4,0)," ")</f>
        <v xml:space="preserve"> </v>
      </c>
      <c r="E47" s="654"/>
      <c r="F47" s="655"/>
      <c r="G47" s="655"/>
      <c r="H47" s="656"/>
      <c r="I47" s="657"/>
      <c r="J47" s="658"/>
      <c r="K47" s="309"/>
      <c r="L47" s="310"/>
      <c r="M47" s="311"/>
      <c r="N47" s="393">
        <f t="shared" si="3"/>
        <v>0</v>
      </c>
      <c r="O47" s="395"/>
      <c r="P47" s="398">
        <f>IF($N$10="Art. 25 AGVV",IFERROR(VLOOKUP(O47,Data!A$1:B$4,2,0),0),50%)</f>
        <v>0</v>
      </c>
      <c r="Q47" s="412">
        <f t="shared" si="1"/>
        <v>0</v>
      </c>
    </row>
    <row r="48" spans="2:17" ht="15" customHeight="1" x14ac:dyDescent="0.25">
      <c r="B48" s="399"/>
      <c r="C48" s="407" t="str">
        <f>IFERROR(VLOOKUP(B48,Deelnemersoverzicht!B$7:E$56,2,0)," ")</f>
        <v xml:space="preserve"> </v>
      </c>
      <c r="D48" s="408" t="str">
        <f>IFERROR(VLOOKUP(B48,Deelnemersoverzicht!B$7:E$56,4,0)," ")</f>
        <v xml:space="preserve"> </v>
      </c>
      <c r="E48" s="654"/>
      <c r="F48" s="655"/>
      <c r="G48" s="655"/>
      <c r="H48" s="656"/>
      <c r="I48" s="657"/>
      <c r="J48" s="658"/>
      <c r="K48" s="309"/>
      <c r="L48" s="310"/>
      <c r="M48" s="311"/>
      <c r="N48" s="393">
        <f t="shared" si="3"/>
        <v>0</v>
      </c>
      <c r="O48" s="395"/>
      <c r="P48" s="398">
        <f>IF($N$10="Art. 25 AGVV",IFERROR(VLOOKUP(O48,Data!A$1:B$4,2,0),0),50%)</f>
        <v>0</v>
      </c>
      <c r="Q48" s="412">
        <f t="shared" si="1"/>
        <v>0</v>
      </c>
    </row>
    <row r="49" spans="2:17" ht="15" customHeight="1" x14ac:dyDescent="0.25">
      <c r="B49" s="399"/>
      <c r="C49" s="407" t="str">
        <f>IFERROR(VLOOKUP(B49,Deelnemersoverzicht!B$7:E$56,2,0)," ")</f>
        <v xml:space="preserve"> </v>
      </c>
      <c r="D49" s="408" t="str">
        <f>IFERROR(VLOOKUP(B49,Deelnemersoverzicht!B$7:E$56,4,0)," ")</f>
        <v xml:space="preserve"> </v>
      </c>
      <c r="E49" s="654"/>
      <c r="F49" s="655"/>
      <c r="G49" s="655"/>
      <c r="H49" s="656"/>
      <c r="I49" s="657"/>
      <c r="J49" s="658"/>
      <c r="K49" s="309"/>
      <c r="L49" s="310"/>
      <c r="M49" s="311"/>
      <c r="N49" s="393">
        <f t="shared" si="3"/>
        <v>0</v>
      </c>
      <c r="O49" s="395"/>
      <c r="P49" s="398">
        <f>IF($N$10="Art. 25 AGVV",IFERROR(VLOOKUP(O49,Data!A$1:B$4,2,0),0),50%)</f>
        <v>0</v>
      </c>
      <c r="Q49" s="412">
        <f t="shared" si="1"/>
        <v>0</v>
      </c>
    </row>
    <row r="50" spans="2:17" ht="15" customHeight="1" x14ac:dyDescent="0.25">
      <c r="B50" s="399"/>
      <c r="C50" s="407" t="str">
        <f>IFERROR(VLOOKUP(B50,Deelnemersoverzicht!B$7:E$56,2,0)," ")</f>
        <v xml:space="preserve"> </v>
      </c>
      <c r="D50" s="408" t="str">
        <f>IFERROR(VLOOKUP(B50,Deelnemersoverzicht!B$7:E$56,4,0)," ")</f>
        <v xml:space="preserve"> </v>
      </c>
      <c r="E50" s="654"/>
      <c r="F50" s="655"/>
      <c r="G50" s="655"/>
      <c r="H50" s="656"/>
      <c r="I50" s="657"/>
      <c r="J50" s="658"/>
      <c r="K50" s="375"/>
      <c r="L50" s="310"/>
      <c r="M50" s="311"/>
      <c r="N50" s="393">
        <f t="shared" si="3"/>
        <v>0</v>
      </c>
      <c r="O50" s="395"/>
      <c r="P50" s="398">
        <f>IF($N$10="Art. 25 AGVV",IFERROR(VLOOKUP(O50,Data!A$1:B$4,2,0),0),50%)</f>
        <v>0</v>
      </c>
      <c r="Q50" s="412">
        <f t="shared" si="1"/>
        <v>0</v>
      </c>
    </row>
    <row r="51" spans="2:17" ht="15" customHeight="1" x14ac:dyDescent="0.25">
      <c r="B51" s="399"/>
      <c r="C51" s="407" t="str">
        <f>IFERROR(VLOOKUP(B51,Deelnemersoverzicht!B$7:E$56,2,0)," ")</f>
        <v xml:space="preserve"> </v>
      </c>
      <c r="D51" s="408" t="str">
        <f>IFERROR(VLOOKUP(B51,Deelnemersoverzicht!B$7:E$56,4,0)," ")</f>
        <v xml:space="preserve"> </v>
      </c>
      <c r="E51" s="659"/>
      <c r="F51" s="660"/>
      <c r="G51" s="660"/>
      <c r="H51" s="661"/>
      <c r="I51" s="657"/>
      <c r="J51" s="658"/>
      <c r="K51" s="309"/>
      <c r="L51" s="310"/>
      <c r="M51" s="311"/>
      <c r="N51" s="393">
        <f t="shared" si="3"/>
        <v>0</v>
      </c>
      <c r="O51" s="395"/>
      <c r="P51" s="398">
        <f>IF($N$10="Art. 25 AGVV",IFERROR(VLOOKUP(O51,Data!A$1:B$4,2,0),0),50%)</f>
        <v>0</v>
      </c>
      <c r="Q51" s="412">
        <f t="shared" si="1"/>
        <v>0</v>
      </c>
    </row>
    <row r="52" spans="2:17" ht="15" customHeight="1" x14ac:dyDescent="0.25">
      <c r="B52" s="399"/>
      <c r="C52" s="407" t="str">
        <f>IFERROR(VLOOKUP(B52,Deelnemersoverzicht!B$7:E$56,2,0)," ")</f>
        <v xml:space="preserve"> </v>
      </c>
      <c r="D52" s="408" t="str">
        <f>IFERROR(VLOOKUP(B52,Deelnemersoverzicht!B$7:E$56,4,0)," ")</f>
        <v xml:space="preserve"> </v>
      </c>
      <c r="E52" s="659"/>
      <c r="F52" s="660"/>
      <c r="G52" s="660"/>
      <c r="H52" s="661"/>
      <c r="I52" s="657"/>
      <c r="J52" s="658"/>
      <c r="K52" s="309"/>
      <c r="L52" s="310"/>
      <c r="M52" s="311"/>
      <c r="N52" s="393">
        <f t="shared" si="3"/>
        <v>0</v>
      </c>
      <c r="O52" s="395"/>
      <c r="P52" s="398">
        <f>IF($N$10="Art. 25 AGVV",IFERROR(VLOOKUP(O52,Data!A$1:B$4,2,0),0),50%)</f>
        <v>0</v>
      </c>
      <c r="Q52" s="412">
        <f t="shared" si="1"/>
        <v>0</v>
      </c>
    </row>
    <row r="53" spans="2:17" ht="15" customHeight="1" x14ac:dyDescent="0.25">
      <c r="B53" s="399"/>
      <c r="C53" s="407" t="str">
        <f>IFERROR(VLOOKUP(B53,Deelnemersoverzicht!B$7:E$56,2,0)," ")</f>
        <v xml:space="preserve"> </v>
      </c>
      <c r="D53" s="408" t="str">
        <f>IFERROR(VLOOKUP(B53,Deelnemersoverzicht!B$7:E$56,4,0)," ")</f>
        <v xml:space="preserve"> </v>
      </c>
      <c r="E53" s="654"/>
      <c r="F53" s="655"/>
      <c r="G53" s="655"/>
      <c r="H53" s="656"/>
      <c r="I53" s="657"/>
      <c r="J53" s="658"/>
      <c r="K53" s="309"/>
      <c r="L53" s="310"/>
      <c r="M53" s="311"/>
      <c r="N53" s="393">
        <f t="shared" si="3"/>
        <v>0</v>
      </c>
      <c r="O53" s="395"/>
      <c r="P53" s="398">
        <f>IF($N$10="Art. 25 AGVV",IFERROR(VLOOKUP(O53,Data!A$1:B$4,2,0),0),50%)</f>
        <v>0</v>
      </c>
      <c r="Q53" s="412">
        <f t="shared" si="1"/>
        <v>0</v>
      </c>
    </row>
    <row r="54" spans="2:17" ht="15" customHeight="1" x14ac:dyDescent="0.25">
      <c r="B54" s="399"/>
      <c r="C54" s="407" t="str">
        <f>IFERROR(VLOOKUP(B54,Deelnemersoverzicht!B$7:E$56,2,0)," ")</f>
        <v xml:space="preserve"> </v>
      </c>
      <c r="D54" s="408" t="str">
        <f>IFERROR(VLOOKUP(B54,Deelnemersoverzicht!B$7:E$56,4,0)," ")</f>
        <v xml:space="preserve"> </v>
      </c>
      <c r="E54" s="654"/>
      <c r="F54" s="655"/>
      <c r="G54" s="655"/>
      <c r="H54" s="656"/>
      <c r="I54" s="657"/>
      <c r="J54" s="658"/>
      <c r="K54" s="309"/>
      <c r="L54" s="310"/>
      <c r="M54" s="311"/>
      <c r="N54" s="393">
        <f t="shared" si="3"/>
        <v>0</v>
      </c>
      <c r="O54" s="395"/>
      <c r="P54" s="398">
        <f>IF($N$10="Art. 25 AGVV",IFERROR(VLOOKUP(O54,Data!A$1:B$4,2,0),0),50%)</f>
        <v>0</v>
      </c>
      <c r="Q54" s="412">
        <f t="shared" si="1"/>
        <v>0</v>
      </c>
    </row>
    <row r="55" spans="2:17" ht="15" customHeight="1" x14ac:dyDescent="0.25">
      <c r="B55" s="399"/>
      <c r="C55" s="407" t="str">
        <f>IFERROR(VLOOKUP(B55,Deelnemersoverzicht!B$7:E$56,2,0)," ")</f>
        <v xml:space="preserve"> </v>
      </c>
      <c r="D55" s="408" t="str">
        <f>IFERROR(VLOOKUP(B55,Deelnemersoverzicht!B$7:E$56,4,0)," ")</f>
        <v xml:space="preserve"> </v>
      </c>
      <c r="E55" s="654"/>
      <c r="F55" s="655"/>
      <c r="G55" s="655"/>
      <c r="H55" s="656"/>
      <c r="I55" s="657"/>
      <c r="J55" s="658"/>
      <c r="K55" s="309"/>
      <c r="L55" s="310"/>
      <c r="M55" s="311"/>
      <c r="N55" s="393">
        <f t="shared" si="3"/>
        <v>0</v>
      </c>
      <c r="O55" s="395"/>
      <c r="P55" s="398">
        <f>IF($N$10="Art. 25 AGVV",IFERROR(VLOOKUP(O55,Data!A$1:B$4,2,0),0),50%)</f>
        <v>0</v>
      </c>
      <c r="Q55" s="412">
        <f t="shared" si="1"/>
        <v>0</v>
      </c>
    </row>
    <row r="56" spans="2:17" ht="15" customHeight="1" x14ac:dyDescent="0.25">
      <c r="B56" s="399"/>
      <c r="C56" s="407" t="str">
        <f>IFERROR(VLOOKUP(B56,Deelnemersoverzicht!B$7:E$56,2,0)," ")</f>
        <v xml:space="preserve"> </v>
      </c>
      <c r="D56" s="408" t="str">
        <f>IFERROR(VLOOKUP(B56,Deelnemersoverzicht!B$7:E$56,4,0)," ")</f>
        <v xml:space="preserve"> </v>
      </c>
      <c r="E56" s="654"/>
      <c r="F56" s="655"/>
      <c r="G56" s="655"/>
      <c r="H56" s="656"/>
      <c r="I56" s="657"/>
      <c r="J56" s="658"/>
      <c r="K56" s="309"/>
      <c r="L56" s="310"/>
      <c r="M56" s="311"/>
      <c r="N56" s="393">
        <f t="shared" si="3"/>
        <v>0</v>
      </c>
      <c r="O56" s="395"/>
      <c r="P56" s="398">
        <f>IF($N$10="Art. 25 AGVV",IFERROR(VLOOKUP(O56,Data!A$1:B$4,2,0),0),50%)</f>
        <v>0</v>
      </c>
      <c r="Q56" s="412">
        <f t="shared" si="1"/>
        <v>0</v>
      </c>
    </row>
    <row r="57" spans="2:17" ht="15" customHeight="1" x14ac:dyDescent="0.25">
      <c r="B57" s="399"/>
      <c r="C57" s="407" t="str">
        <f>IFERROR(VLOOKUP(B57,Deelnemersoverzicht!B$7:E$56,2,0)," ")</f>
        <v xml:space="preserve"> </v>
      </c>
      <c r="D57" s="408" t="str">
        <f>IFERROR(VLOOKUP(B57,Deelnemersoverzicht!B$7:E$56,4,0)," ")</f>
        <v xml:space="preserve"> </v>
      </c>
      <c r="E57" s="654"/>
      <c r="F57" s="655"/>
      <c r="G57" s="655"/>
      <c r="H57" s="656"/>
      <c r="I57" s="657"/>
      <c r="J57" s="658"/>
      <c r="K57" s="375"/>
      <c r="L57" s="310"/>
      <c r="M57" s="311"/>
      <c r="N57" s="393">
        <f t="shared" si="3"/>
        <v>0</v>
      </c>
      <c r="O57" s="395"/>
      <c r="P57" s="398">
        <f>IF($N$10="Art. 25 AGVV",IFERROR(VLOOKUP(O57,Data!A$1:B$4,2,0),0),50%)</f>
        <v>0</v>
      </c>
      <c r="Q57" s="412">
        <f t="shared" si="1"/>
        <v>0</v>
      </c>
    </row>
    <row r="58" spans="2:17" ht="15" customHeight="1" x14ac:dyDescent="0.25">
      <c r="B58" s="399"/>
      <c r="C58" s="407" t="str">
        <f>IFERROR(VLOOKUP(B58,Deelnemersoverzicht!B$7:E$56,2,0)," ")</f>
        <v xml:space="preserve"> </v>
      </c>
      <c r="D58" s="408" t="str">
        <f>IFERROR(VLOOKUP(B58,Deelnemersoverzicht!B$7:E$56,4,0)," ")</f>
        <v xml:space="preserve"> </v>
      </c>
      <c r="E58" s="659"/>
      <c r="F58" s="660"/>
      <c r="G58" s="660"/>
      <c r="H58" s="661"/>
      <c r="I58" s="657"/>
      <c r="J58" s="658"/>
      <c r="K58" s="309"/>
      <c r="L58" s="310"/>
      <c r="M58" s="311"/>
      <c r="N58" s="393">
        <f t="shared" ref="N58:N64" si="4">L58*M58</f>
        <v>0</v>
      </c>
      <c r="O58" s="395"/>
      <c r="P58" s="398">
        <f>IF($N$10="Art. 25 AGVV",IFERROR(VLOOKUP(O58,Data!A$1:B$4,2,0),0),50%)</f>
        <v>0</v>
      </c>
      <c r="Q58" s="412">
        <f t="shared" si="1"/>
        <v>0</v>
      </c>
    </row>
    <row r="59" spans="2:17" ht="15" customHeight="1" x14ac:dyDescent="0.25">
      <c r="B59" s="399"/>
      <c r="C59" s="407" t="str">
        <f>IFERROR(VLOOKUP(B59,Deelnemersoverzicht!B$7:E$56,2,0)," ")</f>
        <v xml:space="preserve"> </v>
      </c>
      <c r="D59" s="408" t="str">
        <f>IFERROR(VLOOKUP(B59,Deelnemersoverzicht!B$7:E$56,4,0)," ")</f>
        <v xml:space="preserve"> </v>
      </c>
      <c r="E59" s="659"/>
      <c r="F59" s="660"/>
      <c r="G59" s="660"/>
      <c r="H59" s="661"/>
      <c r="I59" s="657"/>
      <c r="J59" s="658"/>
      <c r="K59" s="309"/>
      <c r="L59" s="310"/>
      <c r="M59" s="311"/>
      <c r="N59" s="393">
        <f t="shared" si="4"/>
        <v>0</v>
      </c>
      <c r="O59" s="395"/>
      <c r="P59" s="398">
        <f>IF($N$10="Art. 25 AGVV",IFERROR(VLOOKUP(O59,Data!A$1:B$4,2,0),0),50%)</f>
        <v>0</v>
      </c>
      <c r="Q59" s="412">
        <f t="shared" si="1"/>
        <v>0</v>
      </c>
    </row>
    <row r="60" spans="2:17" ht="15" customHeight="1" x14ac:dyDescent="0.25">
      <c r="B60" s="399"/>
      <c r="C60" s="407" t="str">
        <f>IFERROR(VLOOKUP(B60,Deelnemersoverzicht!B$7:E$56,2,0)," ")</f>
        <v xml:space="preserve"> </v>
      </c>
      <c r="D60" s="408" t="str">
        <f>IFERROR(VLOOKUP(B60,Deelnemersoverzicht!B$7:E$56,4,0)," ")</f>
        <v xml:space="preserve"> </v>
      </c>
      <c r="E60" s="654"/>
      <c r="F60" s="655"/>
      <c r="G60" s="655"/>
      <c r="H60" s="656"/>
      <c r="I60" s="657"/>
      <c r="J60" s="658"/>
      <c r="K60" s="309"/>
      <c r="L60" s="310"/>
      <c r="M60" s="311"/>
      <c r="N60" s="393">
        <f t="shared" si="4"/>
        <v>0</v>
      </c>
      <c r="O60" s="395"/>
      <c r="P60" s="398">
        <f>IF($N$10="Art. 25 AGVV",IFERROR(VLOOKUP(O60,Data!A$1:B$4,2,0),0),50%)</f>
        <v>0</v>
      </c>
      <c r="Q60" s="412">
        <f t="shared" si="1"/>
        <v>0</v>
      </c>
    </row>
    <row r="61" spans="2:17" ht="15" customHeight="1" x14ac:dyDescent="0.25">
      <c r="B61" s="399"/>
      <c r="C61" s="407" t="str">
        <f>IFERROR(VLOOKUP(B61,Deelnemersoverzicht!B$7:E$56,2,0)," ")</f>
        <v xml:space="preserve"> </v>
      </c>
      <c r="D61" s="408" t="str">
        <f>IFERROR(VLOOKUP(B61,Deelnemersoverzicht!B$7:E$56,4,0)," ")</f>
        <v xml:space="preserve"> </v>
      </c>
      <c r="E61" s="654"/>
      <c r="F61" s="655"/>
      <c r="G61" s="655"/>
      <c r="H61" s="656"/>
      <c r="I61" s="657"/>
      <c r="J61" s="658"/>
      <c r="K61" s="309"/>
      <c r="L61" s="310"/>
      <c r="M61" s="311"/>
      <c r="N61" s="393">
        <f t="shared" si="4"/>
        <v>0</v>
      </c>
      <c r="O61" s="395"/>
      <c r="P61" s="398">
        <f>IF($N$10="Art. 25 AGVV",IFERROR(VLOOKUP(O61,Data!A$1:B$4,2,0),0),50%)</f>
        <v>0</v>
      </c>
      <c r="Q61" s="412">
        <f t="shared" si="1"/>
        <v>0</v>
      </c>
    </row>
    <row r="62" spans="2:17" ht="15" customHeight="1" x14ac:dyDescent="0.25">
      <c r="B62" s="399"/>
      <c r="C62" s="407" t="str">
        <f>IFERROR(VLOOKUP(B62,Deelnemersoverzicht!B$7:E$56,2,0)," ")</f>
        <v xml:space="preserve"> </v>
      </c>
      <c r="D62" s="408" t="str">
        <f>IFERROR(VLOOKUP(B62,Deelnemersoverzicht!B$7:E$56,4,0)," ")</f>
        <v xml:space="preserve"> </v>
      </c>
      <c r="E62" s="654"/>
      <c r="F62" s="655"/>
      <c r="G62" s="655"/>
      <c r="H62" s="656"/>
      <c r="I62" s="657"/>
      <c r="J62" s="658"/>
      <c r="K62" s="309"/>
      <c r="L62" s="310"/>
      <c r="M62" s="311"/>
      <c r="N62" s="393">
        <f t="shared" si="4"/>
        <v>0</v>
      </c>
      <c r="O62" s="395"/>
      <c r="P62" s="398">
        <f>IF($N$10="Art. 25 AGVV",IFERROR(VLOOKUP(O62,Data!A$1:B$4,2,0),0),50%)</f>
        <v>0</v>
      </c>
      <c r="Q62" s="412">
        <f t="shared" si="1"/>
        <v>0</v>
      </c>
    </row>
    <row r="63" spans="2:17" ht="15" customHeight="1" x14ac:dyDescent="0.25">
      <c r="B63" s="399"/>
      <c r="C63" s="407" t="str">
        <f>IFERROR(VLOOKUP(B63,Deelnemersoverzicht!B$7:E$56,2,0)," ")</f>
        <v xml:space="preserve"> </v>
      </c>
      <c r="D63" s="408" t="str">
        <f>IFERROR(VLOOKUP(B63,Deelnemersoverzicht!B$7:E$56,4,0)," ")</f>
        <v xml:space="preserve"> </v>
      </c>
      <c r="E63" s="654"/>
      <c r="F63" s="655"/>
      <c r="G63" s="655"/>
      <c r="H63" s="656"/>
      <c r="I63" s="657"/>
      <c r="J63" s="658"/>
      <c r="K63" s="309"/>
      <c r="L63" s="310"/>
      <c r="M63" s="311"/>
      <c r="N63" s="393">
        <f t="shared" si="4"/>
        <v>0</v>
      </c>
      <c r="O63" s="395"/>
      <c r="P63" s="398">
        <f>IF($N$10="Art. 25 AGVV",IFERROR(VLOOKUP(O63,Data!A$1:B$4,2,0),0),50%)</f>
        <v>0</v>
      </c>
      <c r="Q63" s="412">
        <f t="shared" si="1"/>
        <v>0</v>
      </c>
    </row>
    <row r="64" spans="2:17" ht="15" customHeight="1" x14ac:dyDescent="0.25">
      <c r="B64" s="399"/>
      <c r="C64" s="407" t="str">
        <f>IFERROR(VLOOKUP(B64,Deelnemersoverzicht!B$7:E$56,2,0)," ")</f>
        <v xml:space="preserve"> </v>
      </c>
      <c r="D64" s="408" t="str">
        <f>IFERROR(VLOOKUP(B64,Deelnemersoverzicht!B$7:E$56,4,0)," ")</f>
        <v xml:space="preserve"> </v>
      </c>
      <c r="E64" s="654"/>
      <c r="F64" s="655"/>
      <c r="G64" s="655"/>
      <c r="H64" s="656"/>
      <c r="I64" s="657"/>
      <c r="J64" s="658"/>
      <c r="K64" s="375"/>
      <c r="L64" s="310"/>
      <c r="M64" s="311"/>
      <c r="N64" s="393">
        <f t="shared" si="4"/>
        <v>0</v>
      </c>
      <c r="O64" s="395"/>
      <c r="P64" s="398">
        <f>IF($N$10="Art. 25 AGVV",IFERROR(VLOOKUP(O64,Data!A$1:B$4,2,0),0),50%)</f>
        <v>0</v>
      </c>
      <c r="Q64" s="412">
        <f t="shared" si="1"/>
        <v>0</v>
      </c>
    </row>
    <row r="65" spans="2:17" ht="15" customHeight="1" thickBot="1" x14ac:dyDescent="0.3">
      <c r="B65" s="421"/>
      <c r="C65" s="422" t="str">
        <f>IFERROR(VLOOKUP(B65,Deelnemersoverzicht!B$7:E$56,2,0)," ")</f>
        <v xml:space="preserve"> </v>
      </c>
      <c r="D65" s="423" t="str">
        <f>IFERROR(VLOOKUP(B65,Deelnemersoverzicht!B$7:E$56,4,0)," ")</f>
        <v xml:space="preserve"> </v>
      </c>
      <c r="E65" s="681"/>
      <c r="F65" s="682"/>
      <c r="G65" s="682"/>
      <c r="H65" s="683"/>
      <c r="I65" s="684"/>
      <c r="J65" s="685"/>
      <c r="K65" s="424"/>
      <c r="L65" s="425"/>
      <c r="M65" s="426"/>
      <c r="N65" s="394">
        <f t="shared" si="0"/>
        <v>0</v>
      </c>
      <c r="O65" s="395"/>
      <c r="P65" s="398">
        <f>IF($N$10="Art. 25 AGVV",IFERROR(VLOOKUP(O65,Data!A$1:B$4,2,0),0),50%)</f>
        <v>0</v>
      </c>
      <c r="Q65" s="412">
        <f t="shared" si="1"/>
        <v>0</v>
      </c>
    </row>
    <row r="66" spans="2:17" ht="13" x14ac:dyDescent="0.3">
      <c r="B66" s="315" t="s">
        <v>7</v>
      </c>
      <c r="C66" s="316"/>
      <c r="D66" s="316"/>
      <c r="E66" s="316"/>
      <c r="F66" s="316"/>
      <c r="G66" s="316"/>
      <c r="H66" s="316"/>
      <c r="I66" s="316"/>
      <c r="J66" s="316"/>
      <c r="K66" s="316"/>
      <c r="L66" s="316"/>
      <c r="M66" s="419"/>
      <c r="N66" s="314">
        <f>SUM(N16:N65)</f>
        <v>0</v>
      </c>
      <c r="O66" s="314"/>
      <c r="P66" s="397"/>
      <c r="Q66" s="314">
        <f>SUM(Q16:Q65)</f>
        <v>0</v>
      </c>
    </row>
    <row r="68" spans="2:17" ht="12.75" customHeight="1" thickBot="1" x14ac:dyDescent="0.35">
      <c r="B68" s="688" t="s">
        <v>371</v>
      </c>
      <c r="C68" s="689"/>
      <c r="D68" s="689"/>
      <c r="E68" s="689"/>
      <c r="F68" s="689"/>
      <c r="G68" s="689"/>
      <c r="H68" s="689"/>
      <c r="I68" s="689"/>
      <c r="J68" s="689"/>
      <c r="K68" s="689"/>
    </row>
    <row r="69" spans="2:17" ht="26.5" thickBot="1" x14ac:dyDescent="0.35">
      <c r="B69" s="413" t="s">
        <v>64</v>
      </c>
      <c r="C69" s="413" t="s">
        <v>69</v>
      </c>
      <c r="D69" s="414" t="s">
        <v>70</v>
      </c>
      <c r="E69" s="415" t="s">
        <v>9</v>
      </c>
      <c r="F69" s="416"/>
      <c r="G69" s="416"/>
      <c r="H69" s="416"/>
      <c r="I69" s="416"/>
      <c r="J69" s="416"/>
      <c r="K69" s="416"/>
      <c r="L69" s="416"/>
      <c r="M69" s="417"/>
      <c r="N69" s="418" t="s">
        <v>443</v>
      </c>
      <c r="O69" s="389" t="s">
        <v>331</v>
      </c>
      <c r="P69" s="392" t="s">
        <v>442</v>
      </c>
      <c r="Q69" s="396" t="s">
        <v>441</v>
      </c>
    </row>
    <row r="70" spans="2:17" ht="15" customHeight="1" x14ac:dyDescent="0.25">
      <c r="B70" s="399"/>
      <c r="C70" s="407" t="str">
        <f>IFERROR(VLOOKUP(B70,Deelnemersoverzicht!B$7:E$56,2,0)," ")</f>
        <v xml:space="preserve"> </v>
      </c>
      <c r="D70" s="408" t="str">
        <f>IFERROR(VLOOKUP(B70,Deelnemersoverzicht!B$7:E$56,4,0)," ")</f>
        <v xml:space="preserve"> </v>
      </c>
      <c r="E70" s="690"/>
      <c r="F70" s="691"/>
      <c r="G70" s="691"/>
      <c r="H70" s="691"/>
      <c r="I70" s="691"/>
      <c r="J70" s="691"/>
      <c r="K70" s="691"/>
      <c r="L70" s="691"/>
      <c r="M70" s="692"/>
      <c r="N70" s="321"/>
      <c r="O70" s="409"/>
      <c r="P70" s="410">
        <f>IF($N$10="Art. 25 AGVV",IFERROR(VLOOKUP(O70,Data!A$1:B$4,2,0),0),50%)</f>
        <v>0</v>
      </c>
      <c r="Q70" s="412">
        <f>IF(P70=50%,N70*(D70+P70),N70)</f>
        <v>0</v>
      </c>
    </row>
    <row r="71" spans="2:17" ht="15" customHeight="1" x14ac:dyDescent="0.25">
      <c r="B71" s="399"/>
      <c r="C71" s="407" t="str">
        <f>IFERROR(VLOOKUP(B71,Deelnemersoverzicht!B$7:E$56,2,0)," ")</f>
        <v xml:space="preserve"> </v>
      </c>
      <c r="D71" s="408" t="str">
        <f>IFERROR(VLOOKUP(B71,Deelnemersoverzicht!B$7:E$56,4,0)," ")</f>
        <v xml:space="preserve"> </v>
      </c>
      <c r="E71" s="651"/>
      <c r="F71" s="652"/>
      <c r="G71" s="652"/>
      <c r="H71" s="652"/>
      <c r="I71" s="652"/>
      <c r="J71" s="652"/>
      <c r="K71" s="652"/>
      <c r="L71" s="652"/>
      <c r="M71" s="653"/>
      <c r="N71" s="318"/>
      <c r="O71" s="395"/>
      <c r="P71" s="398">
        <f>IF($N$10="Art. 25 AGVV",IFERROR(VLOOKUP(O71,Data!A$1:B$4,2,0),0),50%)</f>
        <v>0</v>
      </c>
      <c r="Q71" s="412">
        <f t="shared" ref="Q71:Q119" si="5">IF(P71=50%,N71*(D71+P71),N71)</f>
        <v>0</v>
      </c>
    </row>
    <row r="72" spans="2:17" ht="15" customHeight="1" x14ac:dyDescent="0.25">
      <c r="B72" s="399"/>
      <c r="C72" s="407" t="str">
        <f>IFERROR(VLOOKUP(B72,Deelnemersoverzicht!B$7:E$56,2,0)," ")</f>
        <v xml:space="preserve"> </v>
      </c>
      <c r="D72" s="408" t="str">
        <f>IFERROR(VLOOKUP(B72,Deelnemersoverzicht!B$7:E$56,4,0)," ")</f>
        <v xml:space="preserve"> </v>
      </c>
      <c r="E72" s="651"/>
      <c r="F72" s="652"/>
      <c r="G72" s="652"/>
      <c r="H72" s="652"/>
      <c r="I72" s="652"/>
      <c r="J72" s="652"/>
      <c r="K72" s="652"/>
      <c r="L72" s="652"/>
      <c r="M72" s="653"/>
      <c r="N72" s="318"/>
      <c r="O72" s="395"/>
      <c r="P72" s="398">
        <f>IF($N$10="Art. 25 AGVV",IFERROR(VLOOKUP(O72,Data!A$1:B$4,2,0),0),50%)</f>
        <v>0</v>
      </c>
      <c r="Q72" s="412">
        <f t="shared" si="5"/>
        <v>0</v>
      </c>
    </row>
    <row r="73" spans="2:17" ht="15" customHeight="1" x14ac:dyDescent="0.25">
      <c r="B73" s="399"/>
      <c r="C73" s="407" t="str">
        <f>IFERROR(VLOOKUP(B73,Deelnemersoverzicht!B$7:E$56,2,0)," ")</f>
        <v xml:space="preserve"> </v>
      </c>
      <c r="D73" s="408" t="str">
        <f>IFERROR(VLOOKUP(B73,Deelnemersoverzicht!B$7:E$56,4,0)," ")</f>
        <v xml:space="preserve"> </v>
      </c>
      <c r="E73" s="651"/>
      <c r="F73" s="652"/>
      <c r="G73" s="652"/>
      <c r="H73" s="652"/>
      <c r="I73" s="652"/>
      <c r="J73" s="652"/>
      <c r="K73" s="652"/>
      <c r="L73" s="652"/>
      <c r="M73" s="653"/>
      <c r="N73" s="318"/>
      <c r="O73" s="395"/>
      <c r="P73" s="398">
        <f>IF($N$10="Art. 25 AGVV",IFERROR(VLOOKUP(O73,Data!A$1:B$4,2,0),0),50%)</f>
        <v>0</v>
      </c>
      <c r="Q73" s="412">
        <f t="shared" si="5"/>
        <v>0</v>
      </c>
    </row>
    <row r="74" spans="2:17" ht="15" customHeight="1" x14ac:dyDescent="0.25">
      <c r="B74" s="399"/>
      <c r="C74" s="407" t="str">
        <f>IFERROR(VLOOKUP(B74,Deelnemersoverzicht!B$7:E$56,2,0)," ")</f>
        <v xml:space="preserve"> </v>
      </c>
      <c r="D74" s="408" t="str">
        <f>IFERROR(VLOOKUP(B74,Deelnemersoverzicht!B$7:E$56,4,0)," ")</f>
        <v xml:space="preserve"> </v>
      </c>
      <c r="E74" s="651"/>
      <c r="F74" s="652"/>
      <c r="G74" s="652"/>
      <c r="H74" s="652"/>
      <c r="I74" s="652"/>
      <c r="J74" s="652"/>
      <c r="K74" s="652"/>
      <c r="L74" s="652"/>
      <c r="M74" s="653"/>
      <c r="N74" s="318"/>
      <c r="O74" s="395"/>
      <c r="P74" s="398">
        <f>IF($N$10="Art. 25 AGVV",IFERROR(VLOOKUP(O74,Data!A$1:B$4,2,0),0),50%)</f>
        <v>0</v>
      </c>
      <c r="Q74" s="412">
        <f t="shared" si="5"/>
        <v>0</v>
      </c>
    </row>
    <row r="75" spans="2:17" ht="15" customHeight="1" x14ac:dyDescent="0.25">
      <c r="B75" s="399"/>
      <c r="C75" s="407" t="str">
        <f>IFERROR(VLOOKUP(B75,Deelnemersoverzicht!B$7:E$56,2,0)," ")</f>
        <v xml:space="preserve"> </v>
      </c>
      <c r="D75" s="408" t="str">
        <f>IFERROR(VLOOKUP(B75,Deelnemersoverzicht!B$7:E$56,4,0)," ")</f>
        <v xml:space="preserve"> </v>
      </c>
      <c r="E75" s="651"/>
      <c r="F75" s="652"/>
      <c r="G75" s="652"/>
      <c r="H75" s="652"/>
      <c r="I75" s="652"/>
      <c r="J75" s="652"/>
      <c r="K75" s="652"/>
      <c r="L75" s="652"/>
      <c r="M75" s="653"/>
      <c r="N75" s="318"/>
      <c r="O75" s="395"/>
      <c r="P75" s="398">
        <f>IF($N$10="Art. 25 AGVV",IFERROR(VLOOKUP(O75,Data!A$1:B$4,2,0),0),50%)</f>
        <v>0</v>
      </c>
      <c r="Q75" s="412">
        <f t="shared" si="5"/>
        <v>0</v>
      </c>
    </row>
    <row r="76" spans="2:17" ht="15" customHeight="1" x14ac:dyDescent="0.25">
      <c r="B76" s="399"/>
      <c r="C76" s="407" t="str">
        <f>IFERROR(VLOOKUP(B76,Deelnemersoverzicht!B$7:E$56,2,0)," ")</f>
        <v xml:space="preserve"> </v>
      </c>
      <c r="D76" s="408" t="str">
        <f>IFERROR(VLOOKUP(B76,Deelnemersoverzicht!B$7:E$56,4,0)," ")</f>
        <v xml:space="preserve"> </v>
      </c>
      <c r="E76" s="651"/>
      <c r="F76" s="652"/>
      <c r="G76" s="652"/>
      <c r="H76" s="652"/>
      <c r="I76" s="652"/>
      <c r="J76" s="652"/>
      <c r="K76" s="652"/>
      <c r="L76" s="652"/>
      <c r="M76" s="653"/>
      <c r="N76" s="318"/>
      <c r="O76" s="395"/>
      <c r="P76" s="398">
        <f>IF($N$10="Art. 25 AGVV",IFERROR(VLOOKUP(O76,Data!A$1:B$4,2,0),0),50%)</f>
        <v>0</v>
      </c>
      <c r="Q76" s="412">
        <f t="shared" si="5"/>
        <v>0</v>
      </c>
    </row>
    <row r="77" spans="2:17" ht="15" customHeight="1" x14ac:dyDescent="0.25">
      <c r="B77" s="399"/>
      <c r="C77" s="407" t="str">
        <f>IFERROR(VLOOKUP(B77,Deelnemersoverzicht!B$7:E$56,2,0)," ")</f>
        <v xml:space="preserve"> </v>
      </c>
      <c r="D77" s="408" t="str">
        <f>IFERROR(VLOOKUP(B77,Deelnemersoverzicht!B$7:E$56,4,0)," ")</f>
        <v xml:space="preserve"> </v>
      </c>
      <c r="E77" s="651"/>
      <c r="F77" s="652"/>
      <c r="G77" s="652"/>
      <c r="H77" s="652"/>
      <c r="I77" s="652"/>
      <c r="J77" s="652"/>
      <c r="K77" s="652"/>
      <c r="L77" s="652"/>
      <c r="M77" s="653"/>
      <c r="N77" s="318"/>
      <c r="O77" s="395"/>
      <c r="P77" s="398">
        <f>IF($N$10="Art. 25 AGVV",IFERROR(VLOOKUP(O77,Data!A$1:B$4,2,0),0),50%)</f>
        <v>0</v>
      </c>
      <c r="Q77" s="412">
        <f t="shared" si="5"/>
        <v>0</v>
      </c>
    </row>
    <row r="78" spans="2:17" ht="15" customHeight="1" x14ac:dyDescent="0.25">
      <c r="B78" s="399"/>
      <c r="C78" s="407" t="str">
        <f>IFERROR(VLOOKUP(B78,Deelnemersoverzicht!B$7:E$56,2,0)," ")</f>
        <v xml:space="preserve"> </v>
      </c>
      <c r="D78" s="408" t="str">
        <f>IFERROR(VLOOKUP(B78,Deelnemersoverzicht!B$7:E$56,4,0)," ")</f>
        <v xml:space="preserve"> </v>
      </c>
      <c r="E78" s="651"/>
      <c r="F78" s="652"/>
      <c r="G78" s="652"/>
      <c r="H78" s="652"/>
      <c r="I78" s="652"/>
      <c r="J78" s="652"/>
      <c r="K78" s="652"/>
      <c r="L78" s="652"/>
      <c r="M78" s="653"/>
      <c r="N78" s="318"/>
      <c r="O78" s="395"/>
      <c r="P78" s="398">
        <f>IF($N$10="Art. 25 AGVV",IFERROR(VLOOKUP(O78,Data!A$1:B$4,2,0),0),50%)</f>
        <v>0</v>
      </c>
      <c r="Q78" s="412">
        <f t="shared" si="5"/>
        <v>0</v>
      </c>
    </row>
    <row r="79" spans="2:17" ht="15" customHeight="1" x14ac:dyDescent="0.25">
      <c r="B79" s="399"/>
      <c r="C79" s="407" t="str">
        <f>IFERROR(VLOOKUP(B79,Deelnemersoverzicht!B$7:E$56,2,0)," ")</f>
        <v xml:space="preserve"> </v>
      </c>
      <c r="D79" s="408" t="str">
        <f>IFERROR(VLOOKUP(B79,Deelnemersoverzicht!B$7:E$56,4,0)," ")</f>
        <v xml:space="preserve"> </v>
      </c>
      <c r="E79" s="651"/>
      <c r="F79" s="652"/>
      <c r="G79" s="652"/>
      <c r="H79" s="652"/>
      <c r="I79" s="652"/>
      <c r="J79" s="652"/>
      <c r="K79" s="652"/>
      <c r="L79" s="652"/>
      <c r="M79" s="653"/>
      <c r="N79" s="318"/>
      <c r="O79" s="395"/>
      <c r="P79" s="398">
        <f>IF($N$10="Art. 25 AGVV",IFERROR(VLOOKUP(O79,Data!A$1:B$4,2,0),0),50%)</f>
        <v>0</v>
      </c>
      <c r="Q79" s="412">
        <f t="shared" si="5"/>
        <v>0</v>
      </c>
    </row>
    <row r="80" spans="2:17" ht="15" customHeight="1" x14ac:dyDescent="0.25">
      <c r="B80" s="399"/>
      <c r="C80" s="407" t="str">
        <f>IFERROR(VLOOKUP(B80,Deelnemersoverzicht!B$7:E$56,2,0)," ")</f>
        <v xml:space="preserve"> </v>
      </c>
      <c r="D80" s="408" t="str">
        <f>IFERROR(VLOOKUP(B80,Deelnemersoverzicht!B$7:E$56,4,0)," ")</f>
        <v xml:space="preserve"> </v>
      </c>
      <c r="E80" s="651"/>
      <c r="F80" s="652"/>
      <c r="G80" s="652"/>
      <c r="H80" s="652"/>
      <c r="I80" s="652"/>
      <c r="J80" s="652"/>
      <c r="K80" s="652"/>
      <c r="L80" s="652"/>
      <c r="M80" s="653"/>
      <c r="N80" s="318"/>
      <c r="O80" s="395"/>
      <c r="P80" s="398">
        <f>IF($N$10="Art. 25 AGVV",IFERROR(VLOOKUP(O80,Data!A$1:B$4,2,0),0),50%)</f>
        <v>0</v>
      </c>
      <c r="Q80" s="412">
        <f t="shared" si="5"/>
        <v>0</v>
      </c>
    </row>
    <row r="81" spans="2:17" ht="15" customHeight="1" x14ac:dyDescent="0.25">
      <c r="B81" s="399"/>
      <c r="C81" s="407" t="str">
        <f>IFERROR(VLOOKUP(B81,Deelnemersoverzicht!B$7:E$56,2,0)," ")</f>
        <v xml:space="preserve"> </v>
      </c>
      <c r="D81" s="408" t="str">
        <f>IFERROR(VLOOKUP(B81,Deelnemersoverzicht!B$7:E$56,4,0)," ")</f>
        <v xml:space="preserve"> </v>
      </c>
      <c r="E81" s="651"/>
      <c r="F81" s="652"/>
      <c r="G81" s="652"/>
      <c r="H81" s="652"/>
      <c r="I81" s="652"/>
      <c r="J81" s="652"/>
      <c r="K81" s="652"/>
      <c r="L81" s="652"/>
      <c r="M81" s="653"/>
      <c r="N81" s="318"/>
      <c r="O81" s="395"/>
      <c r="P81" s="398">
        <f>IF($N$10="Art. 25 AGVV",IFERROR(VLOOKUP(O81,Data!A$1:B$4,2,0),0),50%)</f>
        <v>0</v>
      </c>
      <c r="Q81" s="412">
        <f t="shared" si="5"/>
        <v>0</v>
      </c>
    </row>
    <row r="82" spans="2:17" ht="15" customHeight="1" x14ac:dyDescent="0.25">
      <c r="B82" s="399"/>
      <c r="C82" s="407" t="str">
        <f>IFERROR(VLOOKUP(B82,Deelnemersoverzicht!B$7:E$56,2,0)," ")</f>
        <v xml:space="preserve"> </v>
      </c>
      <c r="D82" s="408" t="str">
        <f>IFERROR(VLOOKUP(B82,Deelnemersoverzicht!B$7:E$56,4,0)," ")</f>
        <v xml:space="preserve"> </v>
      </c>
      <c r="E82" s="651"/>
      <c r="F82" s="652"/>
      <c r="G82" s="652"/>
      <c r="H82" s="652"/>
      <c r="I82" s="652"/>
      <c r="J82" s="652"/>
      <c r="K82" s="652"/>
      <c r="L82" s="652"/>
      <c r="M82" s="653"/>
      <c r="N82" s="318"/>
      <c r="O82" s="395"/>
      <c r="P82" s="398">
        <f>IF($N$10="Art. 25 AGVV",IFERROR(VLOOKUP(O82,Data!A$1:B$4,2,0),0),50%)</f>
        <v>0</v>
      </c>
      <c r="Q82" s="412">
        <f t="shared" si="5"/>
        <v>0</v>
      </c>
    </row>
    <row r="83" spans="2:17" ht="15" customHeight="1" x14ac:dyDescent="0.25">
      <c r="B83" s="399"/>
      <c r="C83" s="407" t="str">
        <f>IFERROR(VLOOKUP(B83,Deelnemersoverzicht!B$7:E$56,2,0)," ")</f>
        <v xml:space="preserve"> </v>
      </c>
      <c r="D83" s="408" t="str">
        <f>IFERROR(VLOOKUP(B83,Deelnemersoverzicht!B$7:E$56,4,0)," ")</f>
        <v xml:space="preserve"> </v>
      </c>
      <c r="E83" s="651"/>
      <c r="F83" s="652"/>
      <c r="G83" s="652"/>
      <c r="H83" s="652"/>
      <c r="I83" s="652"/>
      <c r="J83" s="652"/>
      <c r="K83" s="652"/>
      <c r="L83" s="652"/>
      <c r="M83" s="653"/>
      <c r="N83" s="318"/>
      <c r="O83" s="395"/>
      <c r="P83" s="398">
        <f>IF($N$10="Art. 25 AGVV",IFERROR(VLOOKUP(O83,Data!A$1:B$4,2,0),0),50%)</f>
        <v>0</v>
      </c>
      <c r="Q83" s="412">
        <f t="shared" si="5"/>
        <v>0</v>
      </c>
    </row>
    <row r="84" spans="2:17" ht="15" customHeight="1" x14ac:dyDescent="0.25">
      <c r="B84" s="399"/>
      <c r="C84" s="407" t="str">
        <f>IFERROR(VLOOKUP(B84,Deelnemersoverzicht!B$7:E$56,2,0)," ")</f>
        <v xml:space="preserve"> </v>
      </c>
      <c r="D84" s="408" t="str">
        <f>IFERROR(VLOOKUP(B84,Deelnemersoverzicht!B$7:E$56,4,0)," ")</f>
        <v xml:space="preserve"> </v>
      </c>
      <c r="E84" s="651"/>
      <c r="F84" s="652"/>
      <c r="G84" s="652"/>
      <c r="H84" s="652"/>
      <c r="I84" s="652"/>
      <c r="J84" s="652"/>
      <c r="K84" s="652"/>
      <c r="L84" s="652"/>
      <c r="M84" s="653"/>
      <c r="N84" s="318"/>
      <c r="O84" s="395"/>
      <c r="P84" s="398">
        <f>IF($N$10="Art. 25 AGVV",IFERROR(VLOOKUP(O84,Data!A$1:B$4,2,0),0),50%)</f>
        <v>0</v>
      </c>
      <c r="Q84" s="412">
        <f t="shared" si="5"/>
        <v>0</v>
      </c>
    </row>
    <row r="85" spans="2:17" ht="15" customHeight="1" x14ac:dyDescent="0.25">
      <c r="B85" s="399"/>
      <c r="C85" s="407" t="str">
        <f>IFERROR(VLOOKUP(B85,Deelnemersoverzicht!B$7:E$56,2,0)," ")</f>
        <v xml:space="preserve"> </v>
      </c>
      <c r="D85" s="408" t="str">
        <f>IFERROR(VLOOKUP(B85,Deelnemersoverzicht!B$7:E$56,4,0)," ")</f>
        <v xml:space="preserve"> </v>
      </c>
      <c r="E85" s="651"/>
      <c r="F85" s="652"/>
      <c r="G85" s="652"/>
      <c r="H85" s="652"/>
      <c r="I85" s="652"/>
      <c r="J85" s="652"/>
      <c r="K85" s="652"/>
      <c r="L85" s="652"/>
      <c r="M85" s="653"/>
      <c r="N85" s="318"/>
      <c r="O85" s="395"/>
      <c r="P85" s="398">
        <f>IF($N$10="Art. 25 AGVV",IFERROR(VLOOKUP(O85,Data!A$1:B$4,2,0),0),50%)</f>
        <v>0</v>
      </c>
      <c r="Q85" s="412">
        <f t="shared" si="5"/>
        <v>0</v>
      </c>
    </row>
    <row r="86" spans="2:17" ht="15" customHeight="1" x14ac:dyDescent="0.25">
      <c r="B86" s="399"/>
      <c r="C86" s="407" t="str">
        <f>IFERROR(VLOOKUP(B86,Deelnemersoverzicht!B$7:E$56,2,0)," ")</f>
        <v xml:space="preserve"> </v>
      </c>
      <c r="D86" s="408" t="str">
        <f>IFERROR(VLOOKUP(B86,Deelnemersoverzicht!B$7:E$56,4,0)," ")</f>
        <v xml:space="preserve"> </v>
      </c>
      <c r="E86" s="651"/>
      <c r="F86" s="652"/>
      <c r="G86" s="652"/>
      <c r="H86" s="652"/>
      <c r="I86" s="652"/>
      <c r="J86" s="652"/>
      <c r="K86" s="652"/>
      <c r="L86" s="652"/>
      <c r="M86" s="653"/>
      <c r="N86" s="318"/>
      <c r="O86" s="395"/>
      <c r="P86" s="398">
        <f>IF($N$10="Art. 25 AGVV",IFERROR(VLOOKUP(O86,Data!A$1:B$4,2,0),0),50%)</f>
        <v>0</v>
      </c>
      <c r="Q86" s="412">
        <f t="shared" si="5"/>
        <v>0</v>
      </c>
    </row>
    <row r="87" spans="2:17" ht="15" customHeight="1" x14ac:dyDescent="0.25">
      <c r="B87" s="399"/>
      <c r="C87" s="407" t="str">
        <f>IFERROR(VLOOKUP(B87,Deelnemersoverzicht!B$7:E$56,2,0)," ")</f>
        <v xml:space="preserve"> </v>
      </c>
      <c r="D87" s="408" t="str">
        <f>IFERROR(VLOOKUP(B87,Deelnemersoverzicht!B$7:E$56,4,0)," ")</f>
        <v xml:space="preserve"> </v>
      </c>
      <c r="E87" s="651"/>
      <c r="F87" s="652"/>
      <c r="G87" s="652"/>
      <c r="H87" s="652"/>
      <c r="I87" s="652"/>
      <c r="J87" s="652"/>
      <c r="K87" s="652"/>
      <c r="L87" s="652"/>
      <c r="M87" s="653"/>
      <c r="N87" s="318"/>
      <c r="O87" s="395"/>
      <c r="P87" s="398">
        <f>IF($N$10="Art. 25 AGVV",IFERROR(VLOOKUP(O87,Data!A$1:B$4,2,0),0),50%)</f>
        <v>0</v>
      </c>
      <c r="Q87" s="412">
        <f t="shared" si="5"/>
        <v>0</v>
      </c>
    </row>
    <row r="88" spans="2:17" ht="15" customHeight="1" x14ac:dyDescent="0.25">
      <c r="B88" s="399"/>
      <c r="C88" s="407" t="str">
        <f>IFERROR(VLOOKUP(B88,Deelnemersoverzicht!B$7:E$56,2,0)," ")</f>
        <v xml:space="preserve"> </v>
      </c>
      <c r="D88" s="408" t="str">
        <f>IFERROR(VLOOKUP(B88,Deelnemersoverzicht!B$7:E$56,4,0)," ")</f>
        <v xml:space="preserve"> </v>
      </c>
      <c r="E88" s="651"/>
      <c r="F88" s="652"/>
      <c r="G88" s="652"/>
      <c r="H88" s="652"/>
      <c r="I88" s="652"/>
      <c r="J88" s="652"/>
      <c r="K88" s="652"/>
      <c r="L88" s="652"/>
      <c r="M88" s="653"/>
      <c r="N88" s="318"/>
      <c r="O88" s="395"/>
      <c r="P88" s="398">
        <f>IF($N$10="Art. 25 AGVV",IFERROR(VLOOKUP(O88,Data!A$1:B$4,2,0),0),50%)</f>
        <v>0</v>
      </c>
      <c r="Q88" s="412">
        <f t="shared" si="5"/>
        <v>0</v>
      </c>
    </row>
    <row r="89" spans="2:17" ht="15" customHeight="1" x14ac:dyDescent="0.25">
      <c r="B89" s="399"/>
      <c r="C89" s="407" t="str">
        <f>IFERROR(VLOOKUP(B89,Deelnemersoverzicht!B$7:E$56,2,0)," ")</f>
        <v xml:space="preserve"> </v>
      </c>
      <c r="D89" s="408" t="str">
        <f>IFERROR(VLOOKUP(B89,Deelnemersoverzicht!B$7:E$56,4,0)," ")</f>
        <v xml:space="preserve"> </v>
      </c>
      <c r="E89" s="651"/>
      <c r="F89" s="652"/>
      <c r="G89" s="652"/>
      <c r="H89" s="652"/>
      <c r="I89" s="652"/>
      <c r="J89" s="652"/>
      <c r="K89" s="652"/>
      <c r="L89" s="652"/>
      <c r="M89" s="653"/>
      <c r="N89" s="318"/>
      <c r="O89" s="395"/>
      <c r="P89" s="398">
        <f>IF($N$10="Art. 25 AGVV",IFERROR(VLOOKUP(O89,Data!A$1:B$4,2,0),0),50%)</f>
        <v>0</v>
      </c>
      <c r="Q89" s="412">
        <f t="shared" si="5"/>
        <v>0</v>
      </c>
    </row>
    <row r="90" spans="2:17" ht="15" customHeight="1" x14ac:dyDescent="0.25">
      <c r="B90" s="399"/>
      <c r="C90" s="407" t="str">
        <f>IFERROR(VLOOKUP(B90,Deelnemersoverzicht!B$7:E$56,2,0)," ")</f>
        <v xml:space="preserve"> </v>
      </c>
      <c r="D90" s="408" t="str">
        <f>IFERROR(VLOOKUP(B90,Deelnemersoverzicht!B$7:E$56,4,0)," ")</f>
        <v xml:space="preserve"> </v>
      </c>
      <c r="E90" s="651"/>
      <c r="F90" s="652"/>
      <c r="G90" s="652"/>
      <c r="H90" s="652"/>
      <c r="I90" s="652"/>
      <c r="J90" s="652"/>
      <c r="K90" s="652"/>
      <c r="L90" s="652"/>
      <c r="M90" s="653"/>
      <c r="N90" s="318"/>
      <c r="O90" s="395"/>
      <c r="P90" s="398">
        <f>IF($N$10="Art. 25 AGVV",IFERROR(VLOOKUP(O90,Data!A$1:B$4,2,0),0),50%)</f>
        <v>0</v>
      </c>
      <c r="Q90" s="412">
        <f t="shared" si="5"/>
        <v>0</v>
      </c>
    </row>
    <row r="91" spans="2:17" ht="15" customHeight="1" x14ac:dyDescent="0.25">
      <c r="B91" s="399"/>
      <c r="C91" s="407" t="str">
        <f>IFERROR(VLOOKUP(B91,Deelnemersoverzicht!B$7:E$56,2,0)," ")</f>
        <v xml:space="preserve"> </v>
      </c>
      <c r="D91" s="408" t="str">
        <f>IFERROR(VLOOKUP(B91,Deelnemersoverzicht!B$7:E$56,4,0)," ")</f>
        <v xml:space="preserve"> </v>
      </c>
      <c r="E91" s="651"/>
      <c r="F91" s="652"/>
      <c r="G91" s="652"/>
      <c r="H91" s="652"/>
      <c r="I91" s="652"/>
      <c r="J91" s="652"/>
      <c r="K91" s="652"/>
      <c r="L91" s="652"/>
      <c r="M91" s="653"/>
      <c r="N91" s="318"/>
      <c r="O91" s="395"/>
      <c r="P91" s="398">
        <f>IF($N$10="Art. 25 AGVV",IFERROR(VLOOKUP(O91,Data!A$1:B$4,2,0),0),50%)</f>
        <v>0</v>
      </c>
      <c r="Q91" s="412">
        <f t="shared" si="5"/>
        <v>0</v>
      </c>
    </row>
    <row r="92" spans="2:17" ht="15" customHeight="1" x14ac:dyDescent="0.25">
      <c r="B92" s="399"/>
      <c r="C92" s="407" t="str">
        <f>IFERROR(VLOOKUP(B92,Deelnemersoverzicht!B$7:E$56,2,0)," ")</f>
        <v xml:space="preserve"> </v>
      </c>
      <c r="D92" s="408" t="str">
        <f>IFERROR(VLOOKUP(B92,Deelnemersoverzicht!B$7:E$56,4,0)," ")</f>
        <v xml:space="preserve"> </v>
      </c>
      <c r="E92" s="651"/>
      <c r="F92" s="652"/>
      <c r="G92" s="652"/>
      <c r="H92" s="652"/>
      <c r="I92" s="652"/>
      <c r="J92" s="652"/>
      <c r="K92" s="652"/>
      <c r="L92" s="652"/>
      <c r="M92" s="653"/>
      <c r="N92" s="318"/>
      <c r="O92" s="395"/>
      <c r="P92" s="398">
        <f>IF($N$10="Art. 25 AGVV",IFERROR(VLOOKUP(O92,Data!A$1:B$4,2,0),0),50%)</f>
        <v>0</v>
      </c>
      <c r="Q92" s="412">
        <f t="shared" si="5"/>
        <v>0</v>
      </c>
    </row>
    <row r="93" spans="2:17" ht="15" customHeight="1" x14ac:dyDescent="0.25">
      <c r="B93" s="399"/>
      <c r="C93" s="407" t="str">
        <f>IFERROR(VLOOKUP(B93,Deelnemersoverzicht!B$7:E$56,2,0)," ")</f>
        <v xml:space="preserve"> </v>
      </c>
      <c r="D93" s="408" t="str">
        <f>IFERROR(VLOOKUP(B93,Deelnemersoverzicht!B$7:E$56,4,0)," ")</f>
        <v xml:space="preserve"> </v>
      </c>
      <c r="E93" s="651"/>
      <c r="F93" s="652"/>
      <c r="G93" s="652"/>
      <c r="H93" s="652"/>
      <c r="I93" s="652"/>
      <c r="J93" s="652"/>
      <c r="K93" s="652"/>
      <c r="L93" s="652"/>
      <c r="M93" s="653"/>
      <c r="N93" s="318"/>
      <c r="O93" s="395"/>
      <c r="P93" s="398">
        <f>IF($N$10="Art. 25 AGVV",IFERROR(VLOOKUP(O93,Data!A$1:B$4,2,0),0),50%)</f>
        <v>0</v>
      </c>
      <c r="Q93" s="412">
        <f t="shared" si="5"/>
        <v>0</v>
      </c>
    </row>
    <row r="94" spans="2:17" ht="15" customHeight="1" x14ac:dyDescent="0.25">
      <c r="B94" s="399"/>
      <c r="C94" s="407" t="str">
        <f>IFERROR(VLOOKUP(B94,Deelnemersoverzicht!B$7:E$56,2,0)," ")</f>
        <v xml:space="preserve"> </v>
      </c>
      <c r="D94" s="408" t="str">
        <f>IFERROR(VLOOKUP(B94,Deelnemersoverzicht!B$7:E$56,4,0)," ")</f>
        <v xml:space="preserve"> </v>
      </c>
      <c r="E94" s="651"/>
      <c r="F94" s="652"/>
      <c r="G94" s="652"/>
      <c r="H94" s="652"/>
      <c r="I94" s="652"/>
      <c r="J94" s="652"/>
      <c r="K94" s="652"/>
      <c r="L94" s="652"/>
      <c r="M94" s="653"/>
      <c r="N94" s="318"/>
      <c r="O94" s="395"/>
      <c r="P94" s="398">
        <f>IF($N$10="Art. 25 AGVV",IFERROR(VLOOKUP(O94,Data!A$1:B$4,2,0),0),50%)</f>
        <v>0</v>
      </c>
      <c r="Q94" s="412">
        <f t="shared" si="5"/>
        <v>0</v>
      </c>
    </row>
    <row r="95" spans="2:17" ht="15" customHeight="1" x14ac:dyDescent="0.25">
      <c r="B95" s="399"/>
      <c r="C95" s="407" t="str">
        <f>IFERROR(VLOOKUP(B95,Deelnemersoverzicht!B$7:E$56,2,0)," ")</f>
        <v xml:space="preserve"> </v>
      </c>
      <c r="D95" s="408" t="str">
        <f>IFERROR(VLOOKUP(B95,Deelnemersoverzicht!B$7:E$56,4,0)," ")</f>
        <v xml:space="preserve"> </v>
      </c>
      <c r="E95" s="651"/>
      <c r="F95" s="652"/>
      <c r="G95" s="652"/>
      <c r="H95" s="652"/>
      <c r="I95" s="652"/>
      <c r="J95" s="652"/>
      <c r="K95" s="652"/>
      <c r="L95" s="652"/>
      <c r="M95" s="653"/>
      <c r="N95" s="318"/>
      <c r="O95" s="395"/>
      <c r="P95" s="398">
        <f>IF($N$10="Art. 25 AGVV",IFERROR(VLOOKUP(O95,Data!A$1:B$4,2,0),0),50%)</f>
        <v>0</v>
      </c>
      <c r="Q95" s="412">
        <f t="shared" si="5"/>
        <v>0</v>
      </c>
    </row>
    <row r="96" spans="2:17" ht="15" customHeight="1" x14ac:dyDescent="0.25">
      <c r="B96" s="399"/>
      <c r="C96" s="407" t="str">
        <f>IFERROR(VLOOKUP(B96,Deelnemersoverzicht!B$7:E$56,2,0)," ")</f>
        <v xml:space="preserve"> </v>
      </c>
      <c r="D96" s="408" t="str">
        <f>IFERROR(VLOOKUP(B96,Deelnemersoverzicht!B$7:E$56,4,0)," ")</f>
        <v xml:space="preserve"> </v>
      </c>
      <c r="E96" s="651"/>
      <c r="F96" s="652"/>
      <c r="G96" s="652"/>
      <c r="H96" s="652"/>
      <c r="I96" s="652"/>
      <c r="J96" s="652"/>
      <c r="K96" s="652"/>
      <c r="L96" s="652"/>
      <c r="M96" s="653"/>
      <c r="N96" s="318"/>
      <c r="O96" s="395"/>
      <c r="P96" s="398">
        <f>IF($N$10="Art. 25 AGVV",IFERROR(VLOOKUP(O96,Data!A$1:B$4,2,0),0),50%)</f>
        <v>0</v>
      </c>
      <c r="Q96" s="412">
        <f t="shared" si="5"/>
        <v>0</v>
      </c>
    </row>
    <row r="97" spans="2:17" ht="15" customHeight="1" x14ac:dyDescent="0.25">
      <c r="B97" s="399"/>
      <c r="C97" s="407" t="str">
        <f>IFERROR(VLOOKUP(B97,Deelnemersoverzicht!B$7:E$56,2,0)," ")</f>
        <v xml:space="preserve"> </v>
      </c>
      <c r="D97" s="408" t="str">
        <f>IFERROR(VLOOKUP(B97,Deelnemersoverzicht!B$7:E$56,4,0)," ")</f>
        <v xml:space="preserve"> </v>
      </c>
      <c r="E97" s="651"/>
      <c r="F97" s="652"/>
      <c r="G97" s="652"/>
      <c r="H97" s="652"/>
      <c r="I97" s="652"/>
      <c r="J97" s="652"/>
      <c r="K97" s="652"/>
      <c r="L97" s="652"/>
      <c r="M97" s="653"/>
      <c r="N97" s="318"/>
      <c r="O97" s="395"/>
      <c r="P97" s="398">
        <f>IF($N$10="Art. 25 AGVV",IFERROR(VLOOKUP(O97,Data!A$1:B$4,2,0),0),50%)</f>
        <v>0</v>
      </c>
      <c r="Q97" s="412">
        <f t="shared" si="5"/>
        <v>0</v>
      </c>
    </row>
    <row r="98" spans="2:17" ht="15" customHeight="1" x14ac:dyDescent="0.25">
      <c r="B98" s="399"/>
      <c r="C98" s="407" t="str">
        <f>IFERROR(VLOOKUP(B98,Deelnemersoverzicht!B$7:E$56,2,0)," ")</f>
        <v xml:space="preserve"> </v>
      </c>
      <c r="D98" s="408" t="str">
        <f>IFERROR(VLOOKUP(B98,Deelnemersoverzicht!B$7:E$56,4,0)," ")</f>
        <v xml:space="preserve"> </v>
      </c>
      <c r="E98" s="651"/>
      <c r="F98" s="652"/>
      <c r="G98" s="652"/>
      <c r="H98" s="652"/>
      <c r="I98" s="652"/>
      <c r="J98" s="652"/>
      <c r="K98" s="652"/>
      <c r="L98" s="652"/>
      <c r="M98" s="653"/>
      <c r="N98" s="318"/>
      <c r="O98" s="395"/>
      <c r="P98" s="398">
        <f>IF($N$10="Art. 25 AGVV",IFERROR(VLOOKUP(O98,Data!A$1:B$4,2,0),0),50%)</f>
        <v>0</v>
      </c>
      <c r="Q98" s="412">
        <f t="shared" si="5"/>
        <v>0</v>
      </c>
    </row>
    <row r="99" spans="2:17" ht="15" customHeight="1" x14ac:dyDescent="0.25">
      <c r="B99" s="399"/>
      <c r="C99" s="407" t="str">
        <f>IFERROR(VLOOKUP(B99,Deelnemersoverzicht!B$7:E$56,2,0)," ")</f>
        <v xml:space="preserve"> </v>
      </c>
      <c r="D99" s="408" t="str">
        <f>IFERROR(VLOOKUP(B99,Deelnemersoverzicht!B$7:E$56,4,0)," ")</f>
        <v xml:space="preserve"> </v>
      </c>
      <c r="E99" s="651"/>
      <c r="F99" s="652"/>
      <c r="G99" s="652"/>
      <c r="H99" s="652"/>
      <c r="I99" s="652"/>
      <c r="J99" s="652"/>
      <c r="K99" s="652"/>
      <c r="L99" s="652"/>
      <c r="M99" s="653"/>
      <c r="N99" s="318"/>
      <c r="O99" s="395"/>
      <c r="P99" s="398">
        <f>IF($N$10="Art. 25 AGVV",IFERROR(VLOOKUP(O99,Data!A$1:B$4,2,0),0),50%)</f>
        <v>0</v>
      </c>
      <c r="Q99" s="412">
        <f t="shared" si="5"/>
        <v>0</v>
      </c>
    </row>
    <row r="100" spans="2:17" ht="15" customHeight="1" x14ac:dyDescent="0.25">
      <c r="B100" s="399"/>
      <c r="C100" s="407" t="str">
        <f>IFERROR(VLOOKUP(B100,Deelnemersoverzicht!B$7:E$56,2,0)," ")</f>
        <v xml:space="preserve"> </v>
      </c>
      <c r="D100" s="408" t="str">
        <f>IFERROR(VLOOKUP(B100,Deelnemersoverzicht!B$7:E$56,4,0)," ")</f>
        <v xml:space="preserve"> </v>
      </c>
      <c r="E100" s="651"/>
      <c r="F100" s="652"/>
      <c r="G100" s="652"/>
      <c r="H100" s="652"/>
      <c r="I100" s="652"/>
      <c r="J100" s="652"/>
      <c r="K100" s="652"/>
      <c r="L100" s="652"/>
      <c r="M100" s="653"/>
      <c r="N100" s="318"/>
      <c r="O100" s="395"/>
      <c r="P100" s="398">
        <f>IF($N$10="Art. 25 AGVV",IFERROR(VLOOKUP(O100,Data!A$1:B$4,2,0),0),50%)</f>
        <v>0</v>
      </c>
      <c r="Q100" s="412">
        <f t="shared" si="5"/>
        <v>0</v>
      </c>
    </row>
    <row r="101" spans="2:17" ht="15" customHeight="1" x14ac:dyDescent="0.25">
      <c r="B101" s="399"/>
      <c r="C101" s="407" t="str">
        <f>IFERROR(VLOOKUP(B101,Deelnemersoverzicht!B$7:E$56,2,0)," ")</f>
        <v xml:space="preserve"> </v>
      </c>
      <c r="D101" s="408" t="str">
        <f>IFERROR(VLOOKUP(B101,Deelnemersoverzicht!B$7:E$56,4,0)," ")</f>
        <v xml:space="preserve"> </v>
      </c>
      <c r="E101" s="651"/>
      <c r="F101" s="652"/>
      <c r="G101" s="652"/>
      <c r="H101" s="652"/>
      <c r="I101" s="652"/>
      <c r="J101" s="652"/>
      <c r="K101" s="652"/>
      <c r="L101" s="652"/>
      <c r="M101" s="653"/>
      <c r="N101" s="318"/>
      <c r="O101" s="395"/>
      <c r="P101" s="398">
        <f>IF($N$10="Art. 25 AGVV",IFERROR(VLOOKUP(O101,Data!A$1:B$4,2,0),0),50%)</f>
        <v>0</v>
      </c>
      <c r="Q101" s="412">
        <f t="shared" si="5"/>
        <v>0</v>
      </c>
    </row>
    <row r="102" spans="2:17" ht="15" customHeight="1" x14ac:dyDescent="0.25">
      <c r="B102" s="399"/>
      <c r="C102" s="407" t="str">
        <f>IFERROR(VLOOKUP(B102,Deelnemersoverzicht!B$7:E$56,2,0)," ")</f>
        <v xml:space="preserve"> </v>
      </c>
      <c r="D102" s="408" t="str">
        <f>IFERROR(VLOOKUP(B102,Deelnemersoverzicht!B$7:E$56,4,0)," ")</f>
        <v xml:space="preserve"> </v>
      </c>
      <c r="E102" s="651"/>
      <c r="F102" s="652"/>
      <c r="G102" s="652"/>
      <c r="H102" s="652"/>
      <c r="I102" s="652"/>
      <c r="J102" s="652"/>
      <c r="K102" s="652"/>
      <c r="L102" s="652"/>
      <c r="M102" s="653"/>
      <c r="N102" s="318"/>
      <c r="O102" s="395"/>
      <c r="P102" s="398">
        <f>IF($N$10="Art. 25 AGVV",IFERROR(VLOOKUP(O102,Data!A$1:B$4,2,0),0),50%)</f>
        <v>0</v>
      </c>
      <c r="Q102" s="412">
        <f t="shared" si="5"/>
        <v>0</v>
      </c>
    </row>
    <row r="103" spans="2:17" ht="15" customHeight="1" x14ac:dyDescent="0.25">
      <c r="B103" s="399"/>
      <c r="C103" s="407" t="str">
        <f>IFERROR(VLOOKUP(B103,Deelnemersoverzicht!B$7:E$56,2,0)," ")</f>
        <v xml:space="preserve"> </v>
      </c>
      <c r="D103" s="408" t="str">
        <f>IFERROR(VLOOKUP(B103,Deelnemersoverzicht!B$7:E$56,4,0)," ")</f>
        <v xml:space="preserve"> </v>
      </c>
      <c r="E103" s="651"/>
      <c r="F103" s="652"/>
      <c r="G103" s="652"/>
      <c r="H103" s="652"/>
      <c r="I103" s="652"/>
      <c r="J103" s="652"/>
      <c r="K103" s="652"/>
      <c r="L103" s="652"/>
      <c r="M103" s="653"/>
      <c r="N103" s="318"/>
      <c r="O103" s="395"/>
      <c r="P103" s="398">
        <f>IF($N$10="Art. 25 AGVV",IFERROR(VLOOKUP(O103,Data!A$1:B$4,2,0),0),50%)</f>
        <v>0</v>
      </c>
      <c r="Q103" s="412">
        <f t="shared" si="5"/>
        <v>0</v>
      </c>
    </row>
    <row r="104" spans="2:17" ht="15" customHeight="1" x14ac:dyDescent="0.25">
      <c r="B104" s="399"/>
      <c r="C104" s="407" t="str">
        <f>IFERROR(VLOOKUP(B104,Deelnemersoverzicht!B$7:E$56,2,0)," ")</f>
        <v xml:space="preserve"> </v>
      </c>
      <c r="D104" s="408" t="str">
        <f>IFERROR(VLOOKUP(B104,Deelnemersoverzicht!B$7:E$56,4,0)," ")</f>
        <v xml:space="preserve"> </v>
      </c>
      <c r="E104" s="651"/>
      <c r="F104" s="652"/>
      <c r="G104" s="652"/>
      <c r="H104" s="652"/>
      <c r="I104" s="652"/>
      <c r="J104" s="652"/>
      <c r="K104" s="652"/>
      <c r="L104" s="652"/>
      <c r="M104" s="653"/>
      <c r="N104" s="318"/>
      <c r="O104" s="395"/>
      <c r="P104" s="398">
        <f>IF($N$10="Art. 25 AGVV",IFERROR(VLOOKUP(O104,Data!A$1:B$4,2,0),0),50%)</f>
        <v>0</v>
      </c>
      <c r="Q104" s="412">
        <f t="shared" si="5"/>
        <v>0</v>
      </c>
    </row>
    <row r="105" spans="2:17" ht="15" customHeight="1" x14ac:dyDescent="0.25">
      <c r="B105" s="399"/>
      <c r="C105" s="407" t="str">
        <f>IFERROR(VLOOKUP(B105,Deelnemersoverzicht!B$7:E$56,2,0)," ")</f>
        <v xml:space="preserve"> </v>
      </c>
      <c r="D105" s="408" t="str">
        <f>IFERROR(VLOOKUP(B105,Deelnemersoverzicht!B$7:E$56,4,0)," ")</f>
        <v xml:space="preserve"> </v>
      </c>
      <c r="E105" s="651"/>
      <c r="F105" s="652"/>
      <c r="G105" s="652"/>
      <c r="H105" s="652"/>
      <c r="I105" s="652"/>
      <c r="J105" s="652"/>
      <c r="K105" s="652"/>
      <c r="L105" s="652"/>
      <c r="M105" s="653"/>
      <c r="N105" s="318"/>
      <c r="O105" s="395"/>
      <c r="P105" s="398">
        <f>IF($N$10="Art. 25 AGVV",IFERROR(VLOOKUP(O105,Data!A$1:B$4,2,0),0),50%)</f>
        <v>0</v>
      </c>
      <c r="Q105" s="412">
        <f t="shared" si="5"/>
        <v>0</v>
      </c>
    </row>
    <row r="106" spans="2:17" ht="15" customHeight="1" x14ac:dyDescent="0.25">
      <c r="B106" s="399"/>
      <c r="C106" s="407" t="str">
        <f>IFERROR(VLOOKUP(B106,Deelnemersoverzicht!B$7:E$56,2,0)," ")</f>
        <v xml:space="preserve"> </v>
      </c>
      <c r="D106" s="408" t="str">
        <f>IFERROR(VLOOKUP(B106,Deelnemersoverzicht!B$7:E$56,4,0)," ")</f>
        <v xml:space="preserve"> </v>
      </c>
      <c r="E106" s="651"/>
      <c r="F106" s="652"/>
      <c r="G106" s="652"/>
      <c r="H106" s="652"/>
      <c r="I106" s="652"/>
      <c r="J106" s="652"/>
      <c r="K106" s="652"/>
      <c r="L106" s="652"/>
      <c r="M106" s="653"/>
      <c r="N106" s="318"/>
      <c r="O106" s="395"/>
      <c r="P106" s="398">
        <f>IF($N$10="Art. 25 AGVV",IFERROR(VLOOKUP(O106,Data!A$1:B$4,2,0),0),50%)</f>
        <v>0</v>
      </c>
      <c r="Q106" s="412">
        <f t="shared" si="5"/>
        <v>0</v>
      </c>
    </row>
    <row r="107" spans="2:17" ht="15" customHeight="1" x14ac:dyDescent="0.25">
      <c r="B107" s="399"/>
      <c r="C107" s="407" t="str">
        <f>IFERROR(VLOOKUP(B107,Deelnemersoverzicht!B$7:E$56,2,0)," ")</f>
        <v xml:space="preserve"> </v>
      </c>
      <c r="D107" s="408" t="str">
        <f>IFERROR(VLOOKUP(B107,Deelnemersoverzicht!B$7:E$56,4,0)," ")</f>
        <v xml:space="preserve"> </v>
      </c>
      <c r="E107" s="651"/>
      <c r="F107" s="652"/>
      <c r="G107" s="652"/>
      <c r="H107" s="652"/>
      <c r="I107" s="652"/>
      <c r="J107" s="652"/>
      <c r="K107" s="652"/>
      <c r="L107" s="652"/>
      <c r="M107" s="653"/>
      <c r="N107" s="318"/>
      <c r="O107" s="395"/>
      <c r="P107" s="398">
        <f>IF($N$10="Art. 25 AGVV",IFERROR(VLOOKUP(O107,Data!A$1:B$4,2,0),0),50%)</f>
        <v>0</v>
      </c>
      <c r="Q107" s="412">
        <f t="shared" si="5"/>
        <v>0</v>
      </c>
    </row>
    <row r="108" spans="2:17" ht="15" customHeight="1" x14ac:dyDescent="0.25">
      <c r="B108" s="399"/>
      <c r="C108" s="407" t="str">
        <f>IFERROR(VLOOKUP(B108,Deelnemersoverzicht!B$7:E$56,2,0)," ")</f>
        <v xml:space="preserve"> </v>
      </c>
      <c r="D108" s="408" t="str">
        <f>IFERROR(VLOOKUP(B108,Deelnemersoverzicht!B$7:E$56,4,0)," ")</f>
        <v xml:space="preserve"> </v>
      </c>
      <c r="E108" s="651"/>
      <c r="F108" s="652"/>
      <c r="G108" s="652"/>
      <c r="H108" s="652"/>
      <c r="I108" s="652"/>
      <c r="J108" s="652"/>
      <c r="K108" s="652"/>
      <c r="L108" s="652"/>
      <c r="M108" s="653"/>
      <c r="N108" s="318"/>
      <c r="O108" s="395"/>
      <c r="P108" s="398">
        <f>IF($N$10="Art. 25 AGVV",IFERROR(VLOOKUP(O108,Data!A$1:B$4,2,0),0),50%)</f>
        <v>0</v>
      </c>
      <c r="Q108" s="412">
        <f t="shared" si="5"/>
        <v>0</v>
      </c>
    </row>
    <row r="109" spans="2:17" ht="15" customHeight="1" x14ac:dyDescent="0.25">
      <c r="B109" s="399"/>
      <c r="C109" s="407" t="str">
        <f>IFERROR(VLOOKUP(B109,Deelnemersoverzicht!B$7:E$56,2,0)," ")</f>
        <v xml:space="preserve"> </v>
      </c>
      <c r="D109" s="408" t="str">
        <f>IFERROR(VLOOKUP(B109,Deelnemersoverzicht!B$7:E$56,4,0)," ")</f>
        <v xml:space="preserve"> </v>
      </c>
      <c r="E109" s="651"/>
      <c r="F109" s="652"/>
      <c r="G109" s="652"/>
      <c r="H109" s="652"/>
      <c r="I109" s="652"/>
      <c r="J109" s="652"/>
      <c r="K109" s="652"/>
      <c r="L109" s="652"/>
      <c r="M109" s="653"/>
      <c r="N109" s="318"/>
      <c r="O109" s="395"/>
      <c r="P109" s="398">
        <f>IF($N$10="Art. 25 AGVV",IFERROR(VLOOKUP(O109,Data!A$1:B$4,2,0),0),50%)</f>
        <v>0</v>
      </c>
      <c r="Q109" s="412">
        <f t="shared" si="5"/>
        <v>0</v>
      </c>
    </row>
    <row r="110" spans="2:17" ht="15" customHeight="1" x14ac:dyDescent="0.25">
      <c r="B110" s="399"/>
      <c r="C110" s="407" t="str">
        <f>IFERROR(VLOOKUP(B110,Deelnemersoverzicht!B$7:E$56,2,0)," ")</f>
        <v xml:space="preserve"> </v>
      </c>
      <c r="D110" s="408" t="str">
        <f>IFERROR(VLOOKUP(B110,Deelnemersoverzicht!B$7:E$56,4,0)," ")</f>
        <v xml:space="preserve"> </v>
      </c>
      <c r="E110" s="651"/>
      <c r="F110" s="652"/>
      <c r="G110" s="652"/>
      <c r="H110" s="652"/>
      <c r="I110" s="652"/>
      <c r="J110" s="652"/>
      <c r="K110" s="652"/>
      <c r="L110" s="652"/>
      <c r="M110" s="653"/>
      <c r="N110" s="318"/>
      <c r="O110" s="395"/>
      <c r="P110" s="398">
        <f>IF($N$10="Art. 25 AGVV",IFERROR(VLOOKUP(O110,Data!A$1:B$4,2,0),0),50%)</f>
        <v>0</v>
      </c>
      <c r="Q110" s="412">
        <f t="shared" si="5"/>
        <v>0</v>
      </c>
    </row>
    <row r="111" spans="2:17" ht="15" customHeight="1" x14ac:dyDescent="0.25">
      <c r="B111" s="399"/>
      <c r="C111" s="407" t="str">
        <f>IFERROR(VLOOKUP(B111,Deelnemersoverzicht!B$7:E$56,2,0)," ")</f>
        <v xml:space="preserve"> </v>
      </c>
      <c r="D111" s="408" t="str">
        <f>IFERROR(VLOOKUP(B111,Deelnemersoverzicht!B$7:E$56,4,0)," ")</f>
        <v xml:space="preserve"> </v>
      </c>
      <c r="E111" s="651"/>
      <c r="F111" s="652"/>
      <c r="G111" s="652"/>
      <c r="H111" s="652"/>
      <c r="I111" s="652"/>
      <c r="J111" s="652"/>
      <c r="K111" s="652"/>
      <c r="L111" s="652"/>
      <c r="M111" s="653"/>
      <c r="N111" s="318"/>
      <c r="O111" s="395"/>
      <c r="P111" s="398">
        <f>IF($N$10="Art. 25 AGVV",IFERROR(VLOOKUP(O111,Data!A$1:B$4,2,0),0),50%)</f>
        <v>0</v>
      </c>
      <c r="Q111" s="412">
        <f t="shared" si="5"/>
        <v>0</v>
      </c>
    </row>
    <row r="112" spans="2:17" ht="15" customHeight="1" x14ac:dyDescent="0.25">
      <c r="B112" s="399"/>
      <c r="C112" s="407" t="str">
        <f>IFERROR(VLOOKUP(B112,Deelnemersoverzicht!B$7:E$56,2,0)," ")</f>
        <v xml:space="preserve"> </v>
      </c>
      <c r="D112" s="408" t="str">
        <f>IFERROR(VLOOKUP(B112,Deelnemersoverzicht!B$7:E$56,4,0)," ")</f>
        <v xml:space="preserve"> </v>
      </c>
      <c r="E112" s="651"/>
      <c r="F112" s="652"/>
      <c r="G112" s="652"/>
      <c r="H112" s="652"/>
      <c r="I112" s="652"/>
      <c r="J112" s="652"/>
      <c r="K112" s="652"/>
      <c r="L112" s="652"/>
      <c r="M112" s="653"/>
      <c r="N112" s="318"/>
      <c r="O112" s="395"/>
      <c r="P112" s="398">
        <f>IF($N$10="Art. 25 AGVV",IFERROR(VLOOKUP(O112,Data!A$1:B$4,2,0),0),50%)</f>
        <v>0</v>
      </c>
      <c r="Q112" s="412">
        <f t="shared" si="5"/>
        <v>0</v>
      </c>
    </row>
    <row r="113" spans="2:17" ht="15" customHeight="1" x14ac:dyDescent="0.25">
      <c r="B113" s="399"/>
      <c r="C113" s="407" t="str">
        <f>IFERROR(VLOOKUP(B113,Deelnemersoverzicht!B$7:E$56,2,0)," ")</f>
        <v xml:space="preserve"> </v>
      </c>
      <c r="D113" s="408" t="str">
        <f>IFERROR(VLOOKUP(B113,Deelnemersoverzicht!B$7:E$56,4,0)," ")</f>
        <v xml:space="preserve"> </v>
      </c>
      <c r="E113" s="651"/>
      <c r="F113" s="652"/>
      <c r="G113" s="652"/>
      <c r="H113" s="652"/>
      <c r="I113" s="652"/>
      <c r="J113" s="652"/>
      <c r="K113" s="652"/>
      <c r="L113" s="652"/>
      <c r="M113" s="653"/>
      <c r="N113" s="318"/>
      <c r="O113" s="395"/>
      <c r="P113" s="398">
        <f>IF($N$10="Art. 25 AGVV",IFERROR(VLOOKUP(O113,Data!A$1:B$4,2,0),0),50%)</f>
        <v>0</v>
      </c>
      <c r="Q113" s="412">
        <f t="shared" si="5"/>
        <v>0</v>
      </c>
    </row>
    <row r="114" spans="2:17" ht="15" customHeight="1" x14ac:dyDescent="0.25">
      <c r="B114" s="399"/>
      <c r="C114" s="407" t="str">
        <f>IFERROR(VLOOKUP(B114,Deelnemersoverzicht!B$7:E$56,2,0)," ")</f>
        <v xml:space="preserve"> </v>
      </c>
      <c r="D114" s="408" t="str">
        <f>IFERROR(VLOOKUP(B114,Deelnemersoverzicht!B$7:E$56,4,0)," ")</f>
        <v xml:space="preserve"> </v>
      </c>
      <c r="E114" s="651"/>
      <c r="F114" s="652"/>
      <c r="G114" s="652"/>
      <c r="H114" s="652"/>
      <c r="I114" s="652"/>
      <c r="J114" s="652"/>
      <c r="K114" s="652"/>
      <c r="L114" s="652"/>
      <c r="M114" s="653"/>
      <c r="N114" s="318"/>
      <c r="O114" s="395"/>
      <c r="P114" s="398">
        <f>IF($N$10="Art. 25 AGVV",IFERROR(VLOOKUP(O114,Data!A$1:B$4,2,0),0),50%)</f>
        <v>0</v>
      </c>
      <c r="Q114" s="412">
        <f t="shared" si="5"/>
        <v>0</v>
      </c>
    </row>
    <row r="115" spans="2:17" ht="15" customHeight="1" x14ac:dyDescent="0.25">
      <c r="B115" s="399"/>
      <c r="C115" s="407" t="str">
        <f>IFERROR(VLOOKUP(B115,Deelnemersoverzicht!B$7:E$56,2,0)," ")</f>
        <v xml:space="preserve"> </v>
      </c>
      <c r="D115" s="408" t="str">
        <f>IFERROR(VLOOKUP(B115,Deelnemersoverzicht!B$7:E$56,4,0)," ")</f>
        <v xml:space="preserve"> </v>
      </c>
      <c r="E115" s="651"/>
      <c r="F115" s="652"/>
      <c r="G115" s="652"/>
      <c r="H115" s="652"/>
      <c r="I115" s="652"/>
      <c r="J115" s="652"/>
      <c r="K115" s="652"/>
      <c r="L115" s="652"/>
      <c r="M115" s="653"/>
      <c r="N115" s="318"/>
      <c r="O115" s="395"/>
      <c r="P115" s="398">
        <f>IF($N$10="Art. 25 AGVV",IFERROR(VLOOKUP(O115,Data!A$1:B$4,2,0),0),50%)</f>
        <v>0</v>
      </c>
      <c r="Q115" s="412">
        <f t="shared" si="5"/>
        <v>0</v>
      </c>
    </row>
    <row r="116" spans="2:17" ht="15" customHeight="1" x14ac:dyDescent="0.25">
      <c r="B116" s="399"/>
      <c r="C116" s="407" t="str">
        <f>IFERROR(VLOOKUP(B116,Deelnemersoverzicht!B$7:E$56,2,0)," ")</f>
        <v xml:space="preserve"> </v>
      </c>
      <c r="D116" s="408" t="str">
        <f>IFERROR(VLOOKUP(B116,Deelnemersoverzicht!B$7:E$56,4,0)," ")</f>
        <v xml:space="preserve"> </v>
      </c>
      <c r="E116" s="651"/>
      <c r="F116" s="652"/>
      <c r="G116" s="652"/>
      <c r="H116" s="652"/>
      <c r="I116" s="652"/>
      <c r="J116" s="652"/>
      <c r="K116" s="652"/>
      <c r="L116" s="652"/>
      <c r="M116" s="653"/>
      <c r="N116" s="318"/>
      <c r="O116" s="395"/>
      <c r="P116" s="398">
        <f>IF($N$10="Art. 25 AGVV",IFERROR(VLOOKUP(O116,Data!A$1:B$4,2,0),0),50%)</f>
        <v>0</v>
      </c>
      <c r="Q116" s="412">
        <f t="shared" si="5"/>
        <v>0</v>
      </c>
    </row>
    <row r="117" spans="2:17" ht="15" customHeight="1" x14ac:dyDescent="0.25">
      <c r="B117" s="399"/>
      <c r="C117" s="407" t="str">
        <f>IFERROR(VLOOKUP(B117,Deelnemersoverzicht!B$7:E$56,2,0)," ")</f>
        <v xml:space="preserve"> </v>
      </c>
      <c r="D117" s="408" t="str">
        <f>IFERROR(VLOOKUP(B117,Deelnemersoverzicht!B$7:E$56,4,0)," ")</f>
        <v xml:space="preserve"> </v>
      </c>
      <c r="E117" s="651"/>
      <c r="F117" s="652"/>
      <c r="G117" s="652"/>
      <c r="H117" s="652"/>
      <c r="I117" s="652"/>
      <c r="J117" s="652"/>
      <c r="K117" s="652"/>
      <c r="L117" s="652"/>
      <c r="M117" s="653"/>
      <c r="N117" s="318"/>
      <c r="O117" s="395"/>
      <c r="P117" s="398">
        <f>IF($N$10="Art. 25 AGVV",IFERROR(VLOOKUP(O117,Data!A$1:B$4,2,0),0),50%)</f>
        <v>0</v>
      </c>
      <c r="Q117" s="412">
        <f t="shared" si="5"/>
        <v>0</v>
      </c>
    </row>
    <row r="118" spans="2:17" ht="15" customHeight="1" x14ac:dyDescent="0.25">
      <c r="B118" s="399"/>
      <c r="C118" s="407" t="str">
        <f>IFERROR(VLOOKUP(B118,Deelnemersoverzicht!B$7:E$56,2,0)," ")</f>
        <v xml:space="preserve"> </v>
      </c>
      <c r="D118" s="408" t="str">
        <f>IFERROR(VLOOKUP(B118,Deelnemersoverzicht!B$7:E$56,4,0)," ")</f>
        <v xml:space="preserve"> </v>
      </c>
      <c r="E118" s="651"/>
      <c r="F118" s="652"/>
      <c r="G118" s="652"/>
      <c r="H118" s="652"/>
      <c r="I118" s="652"/>
      <c r="J118" s="652"/>
      <c r="K118" s="652"/>
      <c r="L118" s="652"/>
      <c r="M118" s="653"/>
      <c r="N118" s="318"/>
      <c r="O118" s="395"/>
      <c r="P118" s="398">
        <f>IF($N$10="Art. 25 AGVV",IFERROR(VLOOKUP(O118,Data!A$1:B$4,2,0),0),50%)</f>
        <v>0</v>
      </c>
      <c r="Q118" s="412">
        <f t="shared" si="5"/>
        <v>0</v>
      </c>
    </row>
    <row r="119" spans="2:17" ht="15" customHeight="1" x14ac:dyDescent="0.25">
      <c r="B119" s="399"/>
      <c r="C119" s="407" t="str">
        <f>IFERROR(VLOOKUP(B119,Deelnemersoverzicht!B$7:E$56,2,0)," ")</f>
        <v xml:space="preserve"> </v>
      </c>
      <c r="D119" s="408" t="str">
        <f>IFERROR(VLOOKUP(B119,Deelnemersoverzicht!B$7:E$56,4,0)," ")</f>
        <v xml:space="preserve"> </v>
      </c>
      <c r="E119" s="651"/>
      <c r="F119" s="652"/>
      <c r="G119" s="652"/>
      <c r="H119" s="652"/>
      <c r="I119" s="652"/>
      <c r="J119" s="652"/>
      <c r="K119" s="652"/>
      <c r="L119" s="652"/>
      <c r="M119" s="653"/>
      <c r="N119" s="318"/>
      <c r="O119" s="395"/>
      <c r="P119" s="398">
        <f>IF($N$10="Art. 25 AGVV",IFERROR(VLOOKUP(O119,Data!A$1:B$4,2,0),0),50%)</f>
        <v>0</v>
      </c>
      <c r="Q119" s="412">
        <f t="shared" si="5"/>
        <v>0</v>
      </c>
    </row>
    <row r="120" spans="2:17" ht="13" x14ac:dyDescent="0.3">
      <c r="B120" s="312" t="s">
        <v>7</v>
      </c>
      <c r="C120" s="313"/>
      <c r="D120" s="313"/>
      <c r="E120" s="313"/>
      <c r="F120" s="313"/>
      <c r="G120" s="313"/>
      <c r="H120" s="313"/>
      <c r="I120" s="313"/>
      <c r="J120" s="313"/>
      <c r="K120" s="313"/>
      <c r="L120" s="313"/>
      <c r="M120" s="313"/>
      <c r="N120" s="319">
        <f>SUM(N70:N119)</f>
        <v>0</v>
      </c>
      <c r="O120" s="319"/>
      <c r="P120" s="319"/>
      <c r="Q120" s="319">
        <f t="shared" ref="Q120" si="6">SUM(Q70:Q119)</f>
        <v>0</v>
      </c>
    </row>
    <row r="122" spans="2:17" ht="13.5" thickBot="1" x14ac:dyDescent="0.35">
      <c r="B122" s="320" t="s">
        <v>372</v>
      </c>
    </row>
    <row r="123" spans="2:17" ht="26.5" thickBot="1" x14ac:dyDescent="0.35">
      <c r="B123" s="413" t="s">
        <v>64</v>
      </c>
      <c r="C123" s="413" t="s">
        <v>69</v>
      </c>
      <c r="D123" s="414" t="s">
        <v>70</v>
      </c>
      <c r="E123" s="315" t="s">
        <v>9</v>
      </c>
      <c r="F123" s="316"/>
      <c r="G123" s="316"/>
      <c r="H123" s="316"/>
      <c r="I123" s="316"/>
      <c r="J123" s="316"/>
      <c r="K123" s="316"/>
      <c r="L123" s="316"/>
      <c r="M123" s="316"/>
      <c r="N123" s="317" t="s">
        <v>443</v>
      </c>
      <c r="O123" s="389" t="s">
        <v>331</v>
      </c>
      <c r="P123" s="392" t="s">
        <v>442</v>
      </c>
      <c r="Q123" s="396" t="s">
        <v>441</v>
      </c>
    </row>
    <row r="124" spans="2:17" ht="15" customHeight="1" x14ac:dyDescent="0.25">
      <c r="B124" s="399"/>
      <c r="C124" s="407" t="str">
        <f>IFERROR(VLOOKUP(B124,Deelnemersoverzicht!B$7:E$56,2,0)," ")</f>
        <v xml:space="preserve"> </v>
      </c>
      <c r="D124" s="408" t="str">
        <f>IFERROR(VLOOKUP(B124,Deelnemersoverzicht!B$7:E$56,4,0)," ")</f>
        <v xml:space="preserve"> </v>
      </c>
      <c r="E124" s="651"/>
      <c r="F124" s="652"/>
      <c r="G124" s="652"/>
      <c r="H124" s="652"/>
      <c r="I124" s="652"/>
      <c r="J124" s="652"/>
      <c r="K124" s="652"/>
      <c r="L124" s="652"/>
      <c r="M124" s="653"/>
      <c r="N124" s="318"/>
      <c r="O124" s="409"/>
      <c r="P124" s="410">
        <f>IF($N$10="Art. 25 AGVV",IFERROR(VLOOKUP(O124,Data!A$1:B$4,2,0),0),50%)</f>
        <v>0</v>
      </c>
      <c r="Q124" s="412">
        <f>IF(P124=50%,N124*(D124+P124),N124)</f>
        <v>0</v>
      </c>
    </row>
    <row r="125" spans="2:17" ht="15" customHeight="1" x14ac:dyDescent="0.25">
      <c r="B125" s="399"/>
      <c r="C125" s="407" t="str">
        <f>IFERROR(VLOOKUP(B125,Deelnemersoverzicht!B$7:E$56,2,0)," ")</f>
        <v xml:space="preserve"> </v>
      </c>
      <c r="D125" s="408" t="str">
        <f>IFERROR(VLOOKUP(B125,Deelnemersoverzicht!B$7:E$56,4,0)," ")</f>
        <v xml:space="preserve"> </v>
      </c>
      <c r="E125" s="651"/>
      <c r="F125" s="652"/>
      <c r="G125" s="652"/>
      <c r="H125" s="652"/>
      <c r="I125" s="652"/>
      <c r="J125" s="652"/>
      <c r="K125" s="652"/>
      <c r="L125" s="652"/>
      <c r="M125" s="653"/>
      <c r="N125" s="318"/>
      <c r="O125" s="395"/>
      <c r="P125" s="398">
        <f>IF($N$10="Art. 25 AGVV",IFERROR(VLOOKUP(O125,Data!A$1:B$4,2,0),0),50%)</f>
        <v>0</v>
      </c>
      <c r="Q125" s="412">
        <f t="shared" ref="Q125:Q144" si="7">IF(P125=50%,N125*(D125+P125),N125)</f>
        <v>0</v>
      </c>
    </row>
    <row r="126" spans="2:17" ht="15" customHeight="1" x14ac:dyDescent="0.25">
      <c r="B126" s="399"/>
      <c r="C126" s="407" t="str">
        <f>IFERROR(VLOOKUP(B126,Deelnemersoverzicht!B$7:E$56,2,0)," ")</f>
        <v xml:space="preserve"> </v>
      </c>
      <c r="D126" s="408" t="str">
        <f>IFERROR(VLOOKUP(B126,Deelnemersoverzicht!B$7:E$56,4,0)," ")</f>
        <v xml:space="preserve"> </v>
      </c>
      <c r="E126" s="651"/>
      <c r="F126" s="652"/>
      <c r="G126" s="652"/>
      <c r="H126" s="652"/>
      <c r="I126" s="652"/>
      <c r="J126" s="652"/>
      <c r="K126" s="652"/>
      <c r="L126" s="652"/>
      <c r="M126" s="653"/>
      <c r="N126" s="318"/>
      <c r="O126" s="395"/>
      <c r="P126" s="398">
        <f>IF($N$10="Art. 25 AGVV",IFERROR(VLOOKUP(O126,Data!A$1:B$4,2,0),0),50%)</f>
        <v>0</v>
      </c>
      <c r="Q126" s="412">
        <f t="shared" si="7"/>
        <v>0</v>
      </c>
    </row>
    <row r="127" spans="2:17" ht="15" customHeight="1" x14ac:dyDescent="0.25">
      <c r="B127" s="399"/>
      <c r="C127" s="407" t="str">
        <f>IFERROR(VLOOKUP(B127,Deelnemersoverzicht!B$7:E$56,2,0)," ")</f>
        <v xml:space="preserve"> </v>
      </c>
      <c r="D127" s="408" t="str">
        <f>IFERROR(VLOOKUP(B127,Deelnemersoverzicht!B$7:E$56,4,0)," ")</f>
        <v xml:space="preserve"> </v>
      </c>
      <c r="E127" s="651"/>
      <c r="F127" s="652"/>
      <c r="G127" s="652"/>
      <c r="H127" s="652"/>
      <c r="I127" s="652"/>
      <c r="J127" s="652"/>
      <c r="K127" s="652"/>
      <c r="L127" s="652"/>
      <c r="M127" s="653"/>
      <c r="N127" s="318"/>
      <c r="O127" s="395"/>
      <c r="P127" s="398">
        <f>IF($N$10="Art. 25 AGVV",IFERROR(VLOOKUP(O127,Data!A$1:B$4,2,0),0),50%)</f>
        <v>0</v>
      </c>
      <c r="Q127" s="412">
        <f t="shared" si="7"/>
        <v>0</v>
      </c>
    </row>
    <row r="128" spans="2:17" ht="15" customHeight="1" x14ac:dyDescent="0.25">
      <c r="B128" s="399"/>
      <c r="C128" s="407" t="str">
        <f>IFERROR(VLOOKUP(B128,Deelnemersoverzicht!B$7:E$56,2,0)," ")</f>
        <v xml:space="preserve"> </v>
      </c>
      <c r="D128" s="408" t="str">
        <f>IFERROR(VLOOKUP(B128,Deelnemersoverzicht!B$7:E$56,4,0)," ")</f>
        <v xml:space="preserve"> </v>
      </c>
      <c r="E128" s="651"/>
      <c r="F128" s="652"/>
      <c r="G128" s="652"/>
      <c r="H128" s="652"/>
      <c r="I128" s="652"/>
      <c r="J128" s="652"/>
      <c r="K128" s="652"/>
      <c r="L128" s="652"/>
      <c r="M128" s="653"/>
      <c r="N128" s="321"/>
      <c r="O128" s="395"/>
      <c r="P128" s="398">
        <f>IF($N$10="Art. 25 AGVV",IFERROR(VLOOKUP(O128,Data!A$1:B$4,2,0),0),50%)</f>
        <v>0</v>
      </c>
      <c r="Q128" s="412">
        <f t="shared" si="7"/>
        <v>0</v>
      </c>
    </row>
    <row r="129" spans="2:17" ht="15" customHeight="1" x14ac:dyDescent="0.25">
      <c r="B129" s="399"/>
      <c r="C129" s="407" t="str">
        <f>IFERROR(VLOOKUP(B129,Deelnemersoverzicht!B$7:E$56,2,0)," ")</f>
        <v xml:space="preserve"> </v>
      </c>
      <c r="D129" s="408" t="str">
        <f>IFERROR(VLOOKUP(B129,Deelnemersoverzicht!B$7:E$56,4,0)," ")</f>
        <v xml:space="preserve"> </v>
      </c>
      <c r="E129" s="651"/>
      <c r="F129" s="652"/>
      <c r="G129" s="652"/>
      <c r="H129" s="652"/>
      <c r="I129" s="652"/>
      <c r="J129" s="652"/>
      <c r="K129" s="652"/>
      <c r="L129" s="652"/>
      <c r="M129" s="653"/>
      <c r="N129" s="318"/>
      <c r="O129" s="395"/>
      <c r="P129" s="398">
        <f>IF($N$10="Art. 25 AGVV",IFERROR(VLOOKUP(O129,Data!A$1:B$4,2,0),0),50%)</f>
        <v>0</v>
      </c>
      <c r="Q129" s="412">
        <f t="shared" si="7"/>
        <v>0</v>
      </c>
    </row>
    <row r="130" spans="2:17" ht="15" customHeight="1" x14ac:dyDescent="0.25">
      <c r="B130" s="399"/>
      <c r="C130" s="407" t="str">
        <f>IFERROR(VLOOKUP(B130,Deelnemersoverzicht!B$7:E$56,2,0)," ")</f>
        <v xml:space="preserve"> </v>
      </c>
      <c r="D130" s="408" t="str">
        <f>IFERROR(VLOOKUP(B130,Deelnemersoverzicht!B$7:E$56,4,0)," ")</f>
        <v xml:space="preserve"> </v>
      </c>
      <c r="E130" s="651"/>
      <c r="F130" s="652"/>
      <c r="G130" s="652"/>
      <c r="H130" s="652"/>
      <c r="I130" s="652"/>
      <c r="J130" s="652"/>
      <c r="K130" s="652"/>
      <c r="L130" s="652"/>
      <c r="M130" s="653"/>
      <c r="N130" s="318"/>
      <c r="O130" s="395"/>
      <c r="P130" s="398">
        <f>IF($N$10="Art. 25 AGVV",IFERROR(VLOOKUP(O130,Data!A$1:B$4,2,0),0),50%)</f>
        <v>0</v>
      </c>
      <c r="Q130" s="412">
        <f t="shared" si="7"/>
        <v>0</v>
      </c>
    </row>
    <row r="131" spans="2:17" ht="15" customHeight="1" x14ac:dyDescent="0.25">
      <c r="B131" s="399"/>
      <c r="C131" s="407" t="str">
        <f>IFERROR(VLOOKUP(B131,Deelnemersoverzicht!B$7:E$56,2,0)," ")</f>
        <v xml:space="preserve"> </v>
      </c>
      <c r="D131" s="408" t="str">
        <f>IFERROR(VLOOKUP(B131,Deelnemersoverzicht!B$7:E$56,4,0)," ")</f>
        <v xml:space="preserve"> </v>
      </c>
      <c r="E131" s="651"/>
      <c r="F131" s="652"/>
      <c r="G131" s="652"/>
      <c r="H131" s="652"/>
      <c r="I131" s="652"/>
      <c r="J131" s="652"/>
      <c r="K131" s="652"/>
      <c r="L131" s="652"/>
      <c r="M131" s="653"/>
      <c r="N131" s="318"/>
      <c r="O131" s="395"/>
      <c r="P131" s="398">
        <f>IF($N$10="Art. 25 AGVV",IFERROR(VLOOKUP(O131,Data!A$1:B$4,2,0),0),50%)</f>
        <v>0</v>
      </c>
      <c r="Q131" s="412">
        <f t="shared" si="7"/>
        <v>0</v>
      </c>
    </row>
    <row r="132" spans="2:17" ht="15" customHeight="1" x14ac:dyDescent="0.25">
      <c r="B132" s="399"/>
      <c r="C132" s="407" t="str">
        <f>IFERROR(VLOOKUP(B132,Deelnemersoverzicht!B$7:E$56,2,0)," ")</f>
        <v xml:space="preserve"> </v>
      </c>
      <c r="D132" s="408" t="str">
        <f>IFERROR(VLOOKUP(B132,Deelnemersoverzicht!B$7:E$56,4,0)," ")</f>
        <v xml:space="preserve"> </v>
      </c>
      <c r="E132" s="651"/>
      <c r="F132" s="652"/>
      <c r="G132" s="652"/>
      <c r="H132" s="652"/>
      <c r="I132" s="652"/>
      <c r="J132" s="652"/>
      <c r="K132" s="652"/>
      <c r="L132" s="652"/>
      <c r="M132" s="653"/>
      <c r="N132" s="321"/>
      <c r="O132" s="395"/>
      <c r="P132" s="398">
        <f>IF($N$10="Art. 25 AGVV",IFERROR(VLOOKUP(O132,Data!A$1:B$4,2,0),0),50%)</f>
        <v>0</v>
      </c>
      <c r="Q132" s="412">
        <f t="shared" si="7"/>
        <v>0</v>
      </c>
    </row>
    <row r="133" spans="2:17" ht="15" customHeight="1" x14ac:dyDescent="0.25">
      <c r="B133" s="399"/>
      <c r="C133" s="407" t="str">
        <f>IFERROR(VLOOKUP(B133,Deelnemersoverzicht!B$7:E$56,2,0)," ")</f>
        <v xml:space="preserve"> </v>
      </c>
      <c r="D133" s="408" t="str">
        <f>IFERROR(VLOOKUP(B133,Deelnemersoverzicht!B$7:E$56,4,0)," ")</f>
        <v xml:space="preserve"> </v>
      </c>
      <c r="E133" s="651"/>
      <c r="F133" s="652"/>
      <c r="G133" s="652"/>
      <c r="H133" s="652"/>
      <c r="I133" s="652"/>
      <c r="J133" s="652"/>
      <c r="K133" s="652"/>
      <c r="L133" s="652"/>
      <c r="M133" s="653"/>
      <c r="N133" s="318"/>
      <c r="O133" s="395"/>
      <c r="P133" s="398">
        <f>IF($N$10="Art. 25 AGVV",IFERROR(VLOOKUP(O133,Data!A$1:B$4,2,0),0),50%)</f>
        <v>0</v>
      </c>
      <c r="Q133" s="412">
        <f t="shared" si="7"/>
        <v>0</v>
      </c>
    </row>
    <row r="134" spans="2:17" ht="15" customHeight="1" x14ac:dyDescent="0.25">
      <c r="B134" s="399"/>
      <c r="C134" s="407" t="str">
        <f>IFERROR(VLOOKUP(B134,Deelnemersoverzicht!B$7:E$56,2,0)," ")</f>
        <v xml:space="preserve"> </v>
      </c>
      <c r="D134" s="408" t="str">
        <f>IFERROR(VLOOKUP(B134,Deelnemersoverzicht!B$7:E$56,4,0)," ")</f>
        <v xml:space="preserve"> </v>
      </c>
      <c r="E134" s="651"/>
      <c r="F134" s="652"/>
      <c r="G134" s="652"/>
      <c r="H134" s="652"/>
      <c r="I134" s="652"/>
      <c r="J134" s="652"/>
      <c r="K134" s="652"/>
      <c r="L134" s="652"/>
      <c r="M134" s="653"/>
      <c r="N134" s="318"/>
      <c r="O134" s="395"/>
      <c r="P134" s="398">
        <f>IF($N$10="Art. 25 AGVV",IFERROR(VLOOKUP(O134,Data!A$1:B$4,2,0),0),50%)</f>
        <v>0</v>
      </c>
      <c r="Q134" s="412">
        <f t="shared" si="7"/>
        <v>0</v>
      </c>
    </row>
    <row r="135" spans="2:17" ht="15" customHeight="1" x14ac:dyDescent="0.25">
      <c r="B135" s="399"/>
      <c r="C135" s="407" t="str">
        <f>IFERROR(VLOOKUP(B135,Deelnemersoverzicht!B$7:E$56,2,0)," ")</f>
        <v xml:space="preserve"> </v>
      </c>
      <c r="D135" s="408" t="str">
        <f>IFERROR(VLOOKUP(B135,Deelnemersoverzicht!B$7:E$56,4,0)," ")</f>
        <v xml:space="preserve"> </v>
      </c>
      <c r="E135" s="651"/>
      <c r="F135" s="652"/>
      <c r="G135" s="652"/>
      <c r="H135" s="652"/>
      <c r="I135" s="652"/>
      <c r="J135" s="652"/>
      <c r="K135" s="652"/>
      <c r="L135" s="652"/>
      <c r="M135" s="653"/>
      <c r="N135" s="318"/>
      <c r="O135" s="395"/>
      <c r="P135" s="398">
        <f>IF($N$10="Art. 25 AGVV",IFERROR(VLOOKUP(O135,Data!A$1:B$4,2,0),0),50%)</f>
        <v>0</v>
      </c>
      <c r="Q135" s="412">
        <f t="shared" si="7"/>
        <v>0</v>
      </c>
    </row>
    <row r="136" spans="2:17" ht="15" customHeight="1" x14ac:dyDescent="0.25">
      <c r="B136" s="399"/>
      <c r="C136" s="407" t="str">
        <f>IFERROR(VLOOKUP(B136,Deelnemersoverzicht!B$7:E$56,2,0)," ")</f>
        <v xml:space="preserve"> </v>
      </c>
      <c r="D136" s="408" t="str">
        <f>IFERROR(VLOOKUP(B136,Deelnemersoverzicht!B$7:E$56,4,0)," ")</f>
        <v xml:space="preserve"> </v>
      </c>
      <c r="E136" s="651"/>
      <c r="F136" s="652"/>
      <c r="G136" s="652"/>
      <c r="H136" s="652"/>
      <c r="I136" s="652"/>
      <c r="J136" s="652"/>
      <c r="K136" s="652"/>
      <c r="L136" s="652"/>
      <c r="M136" s="653"/>
      <c r="N136" s="321"/>
      <c r="O136" s="395"/>
      <c r="P136" s="398">
        <f>IF($N$10="Art. 25 AGVV",IFERROR(VLOOKUP(O136,Data!A$1:B$4,2,0),0),50%)</f>
        <v>0</v>
      </c>
      <c r="Q136" s="412">
        <f t="shared" si="7"/>
        <v>0</v>
      </c>
    </row>
    <row r="137" spans="2:17" ht="15" customHeight="1" x14ac:dyDescent="0.25">
      <c r="B137" s="399"/>
      <c r="C137" s="407" t="str">
        <f>IFERROR(VLOOKUP(B137,Deelnemersoverzicht!B$7:E$56,2,0)," ")</f>
        <v xml:space="preserve"> </v>
      </c>
      <c r="D137" s="408" t="str">
        <f>IFERROR(VLOOKUP(B137,Deelnemersoverzicht!B$7:E$56,4,0)," ")</f>
        <v xml:space="preserve"> </v>
      </c>
      <c r="E137" s="651"/>
      <c r="F137" s="652"/>
      <c r="G137" s="652"/>
      <c r="H137" s="652"/>
      <c r="I137" s="652"/>
      <c r="J137" s="652"/>
      <c r="K137" s="652"/>
      <c r="L137" s="652"/>
      <c r="M137" s="653"/>
      <c r="N137" s="318"/>
      <c r="O137" s="395"/>
      <c r="P137" s="398">
        <f>IF($N$10="Art. 25 AGVV",IFERROR(VLOOKUP(O137,Data!A$1:B$4,2,0),0),50%)</f>
        <v>0</v>
      </c>
      <c r="Q137" s="412">
        <f t="shared" si="7"/>
        <v>0</v>
      </c>
    </row>
    <row r="138" spans="2:17" ht="15" customHeight="1" x14ac:dyDescent="0.25">
      <c r="B138" s="399"/>
      <c r="C138" s="407" t="str">
        <f>IFERROR(VLOOKUP(B138,Deelnemersoverzicht!B$7:E$56,2,0)," ")</f>
        <v xml:space="preserve"> </v>
      </c>
      <c r="D138" s="408" t="str">
        <f>IFERROR(VLOOKUP(B138,Deelnemersoverzicht!B$7:E$56,4,0)," ")</f>
        <v xml:space="preserve"> </v>
      </c>
      <c r="E138" s="651"/>
      <c r="F138" s="652"/>
      <c r="G138" s="652"/>
      <c r="H138" s="652"/>
      <c r="I138" s="652"/>
      <c r="J138" s="652"/>
      <c r="K138" s="652"/>
      <c r="L138" s="652"/>
      <c r="M138" s="653"/>
      <c r="N138" s="318"/>
      <c r="O138" s="395"/>
      <c r="P138" s="398">
        <f>IF($N$10="Art. 25 AGVV",IFERROR(VLOOKUP(O138,Data!A$1:B$4,2,0),0),50%)</f>
        <v>0</v>
      </c>
      <c r="Q138" s="412">
        <f t="shared" si="7"/>
        <v>0</v>
      </c>
    </row>
    <row r="139" spans="2:17" ht="15" customHeight="1" x14ac:dyDescent="0.25">
      <c r="B139" s="399"/>
      <c r="C139" s="407" t="str">
        <f>IFERROR(VLOOKUP(B139,Deelnemersoverzicht!B$7:E$56,2,0)," ")</f>
        <v xml:space="preserve"> </v>
      </c>
      <c r="D139" s="408" t="str">
        <f>IFERROR(VLOOKUP(B139,Deelnemersoverzicht!B$7:E$56,4,0)," ")</f>
        <v xml:space="preserve"> </v>
      </c>
      <c r="E139" s="651"/>
      <c r="F139" s="652"/>
      <c r="G139" s="652"/>
      <c r="H139" s="652"/>
      <c r="I139" s="652"/>
      <c r="J139" s="652"/>
      <c r="K139" s="652"/>
      <c r="L139" s="652"/>
      <c r="M139" s="653"/>
      <c r="N139" s="318"/>
      <c r="O139" s="395"/>
      <c r="P139" s="398">
        <f>IF($N$10="Art. 25 AGVV",IFERROR(VLOOKUP(O139,Data!A$1:B$4,2,0),0),50%)</f>
        <v>0</v>
      </c>
      <c r="Q139" s="412">
        <f t="shared" si="7"/>
        <v>0</v>
      </c>
    </row>
    <row r="140" spans="2:17" ht="15" customHeight="1" x14ac:dyDescent="0.25">
      <c r="B140" s="399"/>
      <c r="C140" s="407" t="str">
        <f>IFERROR(VLOOKUP(B140,Deelnemersoverzicht!B$7:E$56,2,0)," ")</f>
        <v xml:space="preserve"> </v>
      </c>
      <c r="D140" s="408" t="str">
        <f>IFERROR(VLOOKUP(B140,Deelnemersoverzicht!B$7:E$56,4,0)," ")</f>
        <v xml:space="preserve"> </v>
      </c>
      <c r="E140" s="651"/>
      <c r="F140" s="652"/>
      <c r="G140" s="652"/>
      <c r="H140" s="652"/>
      <c r="I140" s="652"/>
      <c r="J140" s="652"/>
      <c r="K140" s="652"/>
      <c r="L140" s="652"/>
      <c r="M140" s="653"/>
      <c r="N140" s="321"/>
      <c r="O140" s="395"/>
      <c r="P140" s="398">
        <f>IF($N$10="Art. 25 AGVV",IFERROR(VLOOKUP(O140,Data!A$1:B$4,2,0),0),50%)</f>
        <v>0</v>
      </c>
      <c r="Q140" s="412">
        <f t="shared" si="7"/>
        <v>0</v>
      </c>
    </row>
    <row r="141" spans="2:17" ht="15" customHeight="1" x14ac:dyDescent="0.25">
      <c r="B141" s="399"/>
      <c r="C141" s="407" t="str">
        <f>IFERROR(VLOOKUP(B141,Deelnemersoverzicht!B$7:E$56,2,0)," ")</f>
        <v xml:space="preserve"> </v>
      </c>
      <c r="D141" s="408" t="str">
        <f>IFERROR(VLOOKUP(B141,Deelnemersoverzicht!B$7:E$56,4,0)," ")</f>
        <v xml:space="preserve"> </v>
      </c>
      <c r="E141" s="651"/>
      <c r="F141" s="652"/>
      <c r="G141" s="652"/>
      <c r="H141" s="652"/>
      <c r="I141" s="652"/>
      <c r="J141" s="652"/>
      <c r="K141" s="652"/>
      <c r="L141" s="652"/>
      <c r="M141" s="653"/>
      <c r="N141" s="318"/>
      <c r="O141" s="395"/>
      <c r="P141" s="398">
        <f>IF($N$10="Art. 25 AGVV",IFERROR(VLOOKUP(O141,Data!A$1:B$4,2,0),0),50%)</f>
        <v>0</v>
      </c>
      <c r="Q141" s="412">
        <f t="shared" si="7"/>
        <v>0</v>
      </c>
    </row>
    <row r="142" spans="2:17" ht="15" customHeight="1" x14ac:dyDescent="0.25">
      <c r="B142" s="399"/>
      <c r="C142" s="407" t="str">
        <f>IFERROR(VLOOKUP(B142,Deelnemersoverzicht!B$7:E$56,2,0)," ")</f>
        <v xml:space="preserve"> </v>
      </c>
      <c r="D142" s="408" t="str">
        <f>IFERROR(VLOOKUP(B142,Deelnemersoverzicht!B$7:E$56,4,0)," ")</f>
        <v xml:space="preserve"> </v>
      </c>
      <c r="E142" s="651"/>
      <c r="F142" s="652"/>
      <c r="G142" s="652"/>
      <c r="H142" s="652"/>
      <c r="I142" s="652"/>
      <c r="J142" s="652"/>
      <c r="K142" s="652"/>
      <c r="L142" s="652"/>
      <c r="M142" s="653"/>
      <c r="N142" s="318"/>
      <c r="O142" s="395"/>
      <c r="P142" s="398">
        <f>IF($N$10="Art. 25 AGVV",IFERROR(VLOOKUP(O142,Data!A$1:B$4,2,0),0),50%)</f>
        <v>0</v>
      </c>
      <c r="Q142" s="412">
        <f t="shared" si="7"/>
        <v>0</v>
      </c>
    </row>
    <row r="143" spans="2:17" ht="15" customHeight="1" x14ac:dyDescent="0.25">
      <c r="B143" s="399"/>
      <c r="C143" s="407" t="str">
        <f>IFERROR(VLOOKUP(B143,Deelnemersoverzicht!B$7:E$56,2,0)," ")</f>
        <v xml:space="preserve"> </v>
      </c>
      <c r="D143" s="408" t="str">
        <f>IFERROR(VLOOKUP(B143,Deelnemersoverzicht!B$7:E$56,4,0)," ")</f>
        <v xml:space="preserve"> </v>
      </c>
      <c r="E143" s="651"/>
      <c r="F143" s="652"/>
      <c r="G143" s="652"/>
      <c r="H143" s="652"/>
      <c r="I143" s="652"/>
      <c r="J143" s="652"/>
      <c r="K143" s="652"/>
      <c r="L143" s="652"/>
      <c r="M143" s="653"/>
      <c r="N143" s="318"/>
      <c r="O143" s="395"/>
      <c r="P143" s="398">
        <f>IF($N$10="Art. 25 AGVV",IFERROR(VLOOKUP(O143,Data!A$1:B$4,2,0),0),50%)</f>
        <v>0</v>
      </c>
      <c r="Q143" s="412">
        <f t="shared" si="7"/>
        <v>0</v>
      </c>
    </row>
    <row r="144" spans="2:17" ht="15" customHeight="1" x14ac:dyDescent="0.25">
      <c r="B144" s="399"/>
      <c r="C144" s="407" t="str">
        <f>IFERROR(VLOOKUP(B144,Deelnemersoverzicht!B$7:E$56,2,0)," ")</f>
        <v xml:space="preserve"> </v>
      </c>
      <c r="D144" s="408" t="str">
        <f>IFERROR(VLOOKUP(B144,Deelnemersoverzicht!B$7:E$56,4,0)," ")</f>
        <v xml:space="preserve"> </v>
      </c>
      <c r="E144" s="651"/>
      <c r="F144" s="652"/>
      <c r="G144" s="652"/>
      <c r="H144" s="652"/>
      <c r="I144" s="652"/>
      <c r="J144" s="652"/>
      <c r="K144" s="652"/>
      <c r="L144" s="652"/>
      <c r="M144" s="653"/>
      <c r="N144" s="321"/>
      <c r="O144" s="395"/>
      <c r="P144" s="398">
        <f>IF($N$10="Art. 25 AGVV",IFERROR(VLOOKUP(O144,Data!A$1:B$4,2,0),0),50%)</f>
        <v>0</v>
      </c>
      <c r="Q144" s="412">
        <f t="shared" si="7"/>
        <v>0</v>
      </c>
    </row>
    <row r="145" spans="2:17" ht="15" customHeight="1" x14ac:dyDescent="0.25">
      <c r="B145" s="399"/>
      <c r="C145" s="407" t="str">
        <f>IFERROR(VLOOKUP(B145,Deelnemersoverzicht!B$7:E$56,2,0)," ")</f>
        <v xml:space="preserve"> </v>
      </c>
      <c r="D145" s="408" t="str">
        <f>IFERROR(VLOOKUP(B145,Deelnemersoverzicht!B$7:E$56,4,0)," ")</f>
        <v xml:space="preserve"> </v>
      </c>
      <c r="E145" s="651"/>
      <c r="F145" s="652"/>
      <c r="G145" s="652"/>
      <c r="H145" s="652"/>
      <c r="I145" s="652"/>
      <c r="J145" s="652"/>
      <c r="K145" s="652"/>
      <c r="L145" s="652"/>
      <c r="M145" s="653"/>
      <c r="N145" s="318"/>
      <c r="O145" s="395"/>
      <c r="P145" s="398">
        <f>IF($N$10="Art. 25 AGVV",IFERROR(VLOOKUP(O145,Data!A$1:B$4,2,0),0),50%)</f>
        <v>0</v>
      </c>
      <c r="Q145" s="412">
        <f t="shared" ref="Q145:Q173" si="8">IF(P145=50%,N145*(D145+P145),N145)</f>
        <v>0</v>
      </c>
    </row>
    <row r="146" spans="2:17" ht="15" customHeight="1" x14ac:dyDescent="0.25">
      <c r="B146" s="399"/>
      <c r="C146" s="407" t="str">
        <f>IFERROR(VLOOKUP(B146,Deelnemersoverzicht!B$7:E$56,2,0)," ")</f>
        <v xml:space="preserve"> </v>
      </c>
      <c r="D146" s="408" t="str">
        <f>IFERROR(VLOOKUP(B146,Deelnemersoverzicht!B$7:E$56,4,0)," ")</f>
        <v xml:space="preserve"> </v>
      </c>
      <c r="E146" s="651"/>
      <c r="F146" s="652"/>
      <c r="G146" s="652"/>
      <c r="H146" s="652"/>
      <c r="I146" s="652"/>
      <c r="J146" s="652"/>
      <c r="K146" s="652"/>
      <c r="L146" s="652"/>
      <c r="M146" s="653"/>
      <c r="N146" s="318"/>
      <c r="O146" s="395"/>
      <c r="P146" s="398">
        <f>IF($N$10="Art. 25 AGVV",IFERROR(VLOOKUP(O146,Data!A$1:B$4,2,0),0),50%)</f>
        <v>0</v>
      </c>
      <c r="Q146" s="412">
        <f t="shared" si="8"/>
        <v>0</v>
      </c>
    </row>
    <row r="147" spans="2:17" ht="15" customHeight="1" x14ac:dyDescent="0.25">
      <c r="B147" s="399"/>
      <c r="C147" s="407" t="str">
        <f>IFERROR(VLOOKUP(B147,Deelnemersoverzicht!B$7:E$56,2,0)," ")</f>
        <v xml:space="preserve"> </v>
      </c>
      <c r="D147" s="408" t="str">
        <f>IFERROR(VLOOKUP(B147,Deelnemersoverzicht!B$7:E$56,4,0)," ")</f>
        <v xml:space="preserve"> </v>
      </c>
      <c r="E147" s="651"/>
      <c r="F147" s="652"/>
      <c r="G147" s="652"/>
      <c r="H147" s="652"/>
      <c r="I147" s="652"/>
      <c r="J147" s="652"/>
      <c r="K147" s="652"/>
      <c r="L147" s="652"/>
      <c r="M147" s="653"/>
      <c r="N147" s="318"/>
      <c r="O147" s="395"/>
      <c r="P147" s="398">
        <f>IF($N$10="Art. 25 AGVV",IFERROR(VLOOKUP(O147,Data!A$1:B$4,2,0),0),50%)</f>
        <v>0</v>
      </c>
      <c r="Q147" s="412">
        <f t="shared" si="8"/>
        <v>0</v>
      </c>
    </row>
    <row r="148" spans="2:17" ht="15" customHeight="1" x14ac:dyDescent="0.25">
      <c r="B148" s="399"/>
      <c r="C148" s="407" t="str">
        <f>IFERROR(VLOOKUP(B148,Deelnemersoverzicht!B$7:E$56,2,0)," ")</f>
        <v xml:space="preserve"> </v>
      </c>
      <c r="D148" s="408" t="str">
        <f>IFERROR(VLOOKUP(B148,Deelnemersoverzicht!B$7:E$56,4,0)," ")</f>
        <v xml:space="preserve"> </v>
      </c>
      <c r="E148" s="651"/>
      <c r="F148" s="652"/>
      <c r="G148" s="652"/>
      <c r="H148" s="652"/>
      <c r="I148" s="652"/>
      <c r="J148" s="652"/>
      <c r="K148" s="652"/>
      <c r="L148" s="652"/>
      <c r="M148" s="653"/>
      <c r="N148" s="321"/>
      <c r="O148" s="395"/>
      <c r="P148" s="398">
        <f>IF($N$10="Art. 25 AGVV",IFERROR(VLOOKUP(O148,Data!A$1:B$4,2,0),0),50%)</f>
        <v>0</v>
      </c>
      <c r="Q148" s="412">
        <f t="shared" si="8"/>
        <v>0</v>
      </c>
    </row>
    <row r="149" spans="2:17" ht="15" customHeight="1" x14ac:dyDescent="0.25">
      <c r="B149" s="399"/>
      <c r="C149" s="407" t="str">
        <f>IFERROR(VLOOKUP(B149,Deelnemersoverzicht!B$7:E$56,2,0)," ")</f>
        <v xml:space="preserve"> </v>
      </c>
      <c r="D149" s="408" t="str">
        <f>IFERROR(VLOOKUP(B149,Deelnemersoverzicht!B$7:E$56,4,0)," ")</f>
        <v xml:space="preserve"> </v>
      </c>
      <c r="E149" s="651"/>
      <c r="F149" s="652"/>
      <c r="G149" s="652"/>
      <c r="H149" s="652"/>
      <c r="I149" s="652"/>
      <c r="J149" s="652"/>
      <c r="K149" s="652"/>
      <c r="L149" s="652"/>
      <c r="M149" s="653"/>
      <c r="N149" s="318"/>
      <c r="O149" s="395"/>
      <c r="P149" s="398">
        <f>IF($N$10="Art. 25 AGVV",IFERROR(VLOOKUP(O149,Data!A$1:B$4,2,0),0),50%)</f>
        <v>0</v>
      </c>
      <c r="Q149" s="412">
        <f t="shared" si="8"/>
        <v>0</v>
      </c>
    </row>
    <row r="150" spans="2:17" ht="15" customHeight="1" x14ac:dyDescent="0.25">
      <c r="B150" s="399"/>
      <c r="C150" s="407" t="str">
        <f>IFERROR(VLOOKUP(B150,Deelnemersoverzicht!B$7:E$56,2,0)," ")</f>
        <v xml:space="preserve"> </v>
      </c>
      <c r="D150" s="408" t="str">
        <f>IFERROR(VLOOKUP(B150,Deelnemersoverzicht!B$7:E$56,4,0)," ")</f>
        <v xml:space="preserve"> </v>
      </c>
      <c r="E150" s="651"/>
      <c r="F150" s="652"/>
      <c r="G150" s="652"/>
      <c r="H150" s="652"/>
      <c r="I150" s="652"/>
      <c r="J150" s="652"/>
      <c r="K150" s="652"/>
      <c r="L150" s="652"/>
      <c r="M150" s="653"/>
      <c r="N150" s="318"/>
      <c r="O150" s="395"/>
      <c r="P150" s="398">
        <f>IF($N$10="Art. 25 AGVV",IFERROR(VLOOKUP(O150,Data!A$1:B$4,2,0),0),50%)</f>
        <v>0</v>
      </c>
      <c r="Q150" s="412">
        <f t="shared" si="8"/>
        <v>0</v>
      </c>
    </row>
    <row r="151" spans="2:17" ht="15" customHeight="1" x14ac:dyDescent="0.25">
      <c r="B151" s="399"/>
      <c r="C151" s="407" t="str">
        <f>IFERROR(VLOOKUP(B151,Deelnemersoverzicht!B$7:E$56,2,0)," ")</f>
        <v xml:space="preserve"> </v>
      </c>
      <c r="D151" s="408" t="str">
        <f>IFERROR(VLOOKUP(B151,Deelnemersoverzicht!B$7:E$56,4,0)," ")</f>
        <v xml:space="preserve"> </v>
      </c>
      <c r="E151" s="651"/>
      <c r="F151" s="652"/>
      <c r="G151" s="652"/>
      <c r="H151" s="652"/>
      <c r="I151" s="652"/>
      <c r="J151" s="652"/>
      <c r="K151" s="652"/>
      <c r="L151" s="652"/>
      <c r="M151" s="653"/>
      <c r="N151" s="318"/>
      <c r="O151" s="395"/>
      <c r="P151" s="398">
        <f>IF($N$10="Art. 25 AGVV",IFERROR(VLOOKUP(O151,Data!A$1:B$4,2,0),0),50%)</f>
        <v>0</v>
      </c>
      <c r="Q151" s="412">
        <f t="shared" si="8"/>
        <v>0</v>
      </c>
    </row>
    <row r="152" spans="2:17" ht="15" customHeight="1" x14ac:dyDescent="0.25">
      <c r="B152" s="399"/>
      <c r="C152" s="407" t="str">
        <f>IFERROR(VLOOKUP(B152,Deelnemersoverzicht!B$7:E$56,2,0)," ")</f>
        <v xml:space="preserve"> </v>
      </c>
      <c r="D152" s="408" t="str">
        <f>IFERROR(VLOOKUP(B152,Deelnemersoverzicht!B$7:E$56,4,0)," ")</f>
        <v xml:space="preserve"> </v>
      </c>
      <c r="E152" s="651"/>
      <c r="F152" s="652"/>
      <c r="G152" s="652"/>
      <c r="H152" s="652"/>
      <c r="I152" s="652"/>
      <c r="J152" s="652"/>
      <c r="K152" s="652"/>
      <c r="L152" s="652"/>
      <c r="M152" s="653"/>
      <c r="N152" s="321"/>
      <c r="O152" s="395"/>
      <c r="P152" s="398">
        <f>IF($N$10="Art. 25 AGVV",IFERROR(VLOOKUP(O152,Data!A$1:B$4,2,0),0),50%)</f>
        <v>0</v>
      </c>
      <c r="Q152" s="412">
        <f t="shared" si="8"/>
        <v>0</v>
      </c>
    </row>
    <row r="153" spans="2:17" ht="15" customHeight="1" x14ac:dyDescent="0.25">
      <c r="B153" s="399"/>
      <c r="C153" s="407" t="str">
        <f>IFERROR(VLOOKUP(B153,Deelnemersoverzicht!B$7:E$56,2,0)," ")</f>
        <v xml:space="preserve"> </v>
      </c>
      <c r="D153" s="408" t="str">
        <f>IFERROR(VLOOKUP(B153,Deelnemersoverzicht!B$7:E$56,4,0)," ")</f>
        <v xml:space="preserve"> </v>
      </c>
      <c r="E153" s="651"/>
      <c r="F153" s="652"/>
      <c r="G153" s="652"/>
      <c r="H153" s="652"/>
      <c r="I153" s="652"/>
      <c r="J153" s="652"/>
      <c r="K153" s="652"/>
      <c r="L153" s="652"/>
      <c r="M153" s="653"/>
      <c r="N153" s="318"/>
      <c r="O153" s="395"/>
      <c r="P153" s="398">
        <f>IF($N$10="Art. 25 AGVV",IFERROR(VLOOKUP(O153,Data!A$1:B$4,2,0),0),50%)</f>
        <v>0</v>
      </c>
      <c r="Q153" s="412">
        <f t="shared" si="8"/>
        <v>0</v>
      </c>
    </row>
    <row r="154" spans="2:17" ht="15" customHeight="1" x14ac:dyDescent="0.25">
      <c r="B154" s="399"/>
      <c r="C154" s="407" t="str">
        <f>IFERROR(VLOOKUP(B154,Deelnemersoverzicht!B$7:E$56,2,0)," ")</f>
        <v xml:space="preserve"> </v>
      </c>
      <c r="D154" s="408" t="str">
        <f>IFERROR(VLOOKUP(B154,Deelnemersoverzicht!B$7:E$56,4,0)," ")</f>
        <v xml:space="preserve"> </v>
      </c>
      <c r="E154" s="651"/>
      <c r="F154" s="652"/>
      <c r="G154" s="652"/>
      <c r="H154" s="652"/>
      <c r="I154" s="652"/>
      <c r="J154" s="652"/>
      <c r="K154" s="652"/>
      <c r="L154" s="652"/>
      <c r="M154" s="653"/>
      <c r="N154" s="318"/>
      <c r="O154" s="395"/>
      <c r="P154" s="398">
        <f>IF($N$10="Art. 25 AGVV",IFERROR(VLOOKUP(O154,Data!A$1:B$4,2,0),0),50%)</f>
        <v>0</v>
      </c>
      <c r="Q154" s="412">
        <f t="shared" si="8"/>
        <v>0</v>
      </c>
    </row>
    <row r="155" spans="2:17" ht="15" customHeight="1" x14ac:dyDescent="0.25">
      <c r="B155" s="399"/>
      <c r="C155" s="407" t="str">
        <f>IFERROR(VLOOKUP(B155,Deelnemersoverzicht!B$7:E$56,2,0)," ")</f>
        <v xml:space="preserve"> </v>
      </c>
      <c r="D155" s="408" t="str">
        <f>IFERROR(VLOOKUP(B155,Deelnemersoverzicht!B$7:E$56,4,0)," ")</f>
        <v xml:space="preserve"> </v>
      </c>
      <c r="E155" s="651"/>
      <c r="F155" s="652"/>
      <c r="G155" s="652"/>
      <c r="H155" s="652"/>
      <c r="I155" s="652"/>
      <c r="J155" s="652"/>
      <c r="K155" s="652"/>
      <c r="L155" s="652"/>
      <c r="M155" s="653"/>
      <c r="N155" s="318"/>
      <c r="O155" s="395"/>
      <c r="P155" s="398">
        <f>IF($N$10="Art. 25 AGVV",IFERROR(VLOOKUP(O155,Data!A$1:B$4,2,0),0),50%)</f>
        <v>0</v>
      </c>
      <c r="Q155" s="412">
        <f t="shared" si="8"/>
        <v>0</v>
      </c>
    </row>
    <row r="156" spans="2:17" ht="15" customHeight="1" x14ac:dyDescent="0.25">
      <c r="B156" s="399"/>
      <c r="C156" s="407" t="str">
        <f>IFERROR(VLOOKUP(B156,Deelnemersoverzicht!B$7:E$56,2,0)," ")</f>
        <v xml:space="preserve"> </v>
      </c>
      <c r="D156" s="408" t="str">
        <f>IFERROR(VLOOKUP(B156,Deelnemersoverzicht!B$7:E$56,4,0)," ")</f>
        <v xml:space="preserve"> </v>
      </c>
      <c r="E156" s="651"/>
      <c r="F156" s="652"/>
      <c r="G156" s="652"/>
      <c r="H156" s="652"/>
      <c r="I156" s="652"/>
      <c r="J156" s="652"/>
      <c r="K156" s="652"/>
      <c r="L156" s="652"/>
      <c r="M156" s="653"/>
      <c r="N156" s="321"/>
      <c r="O156" s="395"/>
      <c r="P156" s="398">
        <f>IF($N$10="Art. 25 AGVV",IFERROR(VLOOKUP(O156,Data!A$1:B$4,2,0),0),50%)</f>
        <v>0</v>
      </c>
      <c r="Q156" s="412">
        <f t="shared" si="8"/>
        <v>0</v>
      </c>
    </row>
    <row r="157" spans="2:17" ht="15" customHeight="1" x14ac:dyDescent="0.25">
      <c r="B157" s="399"/>
      <c r="C157" s="407" t="str">
        <f>IFERROR(VLOOKUP(B157,Deelnemersoverzicht!B$7:E$56,2,0)," ")</f>
        <v xml:space="preserve"> </v>
      </c>
      <c r="D157" s="408" t="str">
        <f>IFERROR(VLOOKUP(B157,Deelnemersoverzicht!B$7:E$56,4,0)," ")</f>
        <v xml:space="preserve"> </v>
      </c>
      <c r="E157" s="651"/>
      <c r="F157" s="652"/>
      <c r="G157" s="652"/>
      <c r="H157" s="652"/>
      <c r="I157" s="652"/>
      <c r="J157" s="652"/>
      <c r="K157" s="652"/>
      <c r="L157" s="652"/>
      <c r="M157" s="653"/>
      <c r="N157" s="318"/>
      <c r="O157" s="395"/>
      <c r="P157" s="398">
        <f>IF($N$10="Art. 25 AGVV",IFERROR(VLOOKUP(O157,Data!A$1:B$4,2,0),0),50%)</f>
        <v>0</v>
      </c>
      <c r="Q157" s="412">
        <f t="shared" si="8"/>
        <v>0</v>
      </c>
    </row>
    <row r="158" spans="2:17" ht="15" customHeight="1" x14ac:dyDescent="0.25">
      <c r="B158" s="399"/>
      <c r="C158" s="407" t="str">
        <f>IFERROR(VLOOKUP(B158,Deelnemersoverzicht!B$7:E$56,2,0)," ")</f>
        <v xml:space="preserve"> </v>
      </c>
      <c r="D158" s="408" t="str">
        <f>IFERROR(VLOOKUP(B158,Deelnemersoverzicht!B$7:E$56,4,0)," ")</f>
        <v xml:space="preserve"> </v>
      </c>
      <c r="E158" s="651"/>
      <c r="F158" s="652"/>
      <c r="G158" s="652"/>
      <c r="H158" s="652"/>
      <c r="I158" s="652"/>
      <c r="J158" s="652"/>
      <c r="K158" s="652"/>
      <c r="L158" s="652"/>
      <c r="M158" s="653"/>
      <c r="N158" s="318"/>
      <c r="O158" s="395"/>
      <c r="P158" s="398">
        <f>IF($N$10="Art. 25 AGVV",IFERROR(VLOOKUP(O158,Data!A$1:B$4,2,0),0),50%)</f>
        <v>0</v>
      </c>
      <c r="Q158" s="412">
        <f t="shared" si="8"/>
        <v>0</v>
      </c>
    </row>
    <row r="159" spans="2:17" ht="15" customHeight="1" x14ac:dyDescent="0.25">
      <c r="B159" s="399"/>
      <c r="C159" s="407" t="str">
        <f>IFERROR(VLOOKUP(B159,Deelnemersoverzicht!B$7:E$56,2,0)," ")</f>
        <v xml:space="preserve"> </v>
      </c>
      <c r="D159" s="408" t="str">
        <f>IFERROR(VLOOKUP(B159,Deelnemersoverzicht!B$7:E$56,4,0)," ")</f>
        <v xml:space="preserve"> </v>
      </c>
      <c r="E159" s="651"/>
      <c r="F159" s="652"/>
      <c r="G159" s="652"/>
      <c r="H159" s="652"/>
      <c r="I159" s="652"/>
      <c r="J159" s="652"/>
      <c r="K159" s="652"/>
      <c r="L159" s="652"/>
      <c r="M159" s="653"/>
      <c r="N159" s="318"/>
      <c r="O159" s="395"/>
      <c r="P159" s="398">
        <f>IF($N$10="Art. 25 AGVV",IFERROR(VLOOKUP(O159,Data!A$1:B$4,2,0),0),50%)</f>
        <v>0</v>
      </c>
      <c r="Q159" s="412">
        <f t="shared" si="8"/>
        <v>0</v>
      </c>
    </row>
    <row r="160" spans="2:17" ht="15" customHeight="1" x14ac:dyDescent="0.25">
      <c r="B160" s="399"/>
      <c r="C160" s="407" t="str">
        <f>IFERROR(VLOOKUP(B160,Deelnemersoverzicht!B$7:E$56,2,0)," ")</f>
        <v xml:space="preserve"> </v>
      </c>
      <c r="D160" s="408" t="str">
        <f>IFERROR(VLOOKUP(B160,Deelnemersoverzicht!B$7:E$56,4,0)," ")</f>
        <v xml:space="preserve"> </v>
      </c>
      <c r="E160" s="651"/>
      <c r="F160" s="652"/>
      <c r="G160" s="652"/>
      <c r="H160" s="652"/>
      <c r="I160" s="652"/>
      <c r="J160" s="652"/>
      <c r="K160" s="652"/>
      <c r="L160" s="652"/>
      <c r="M160" s="653"/>
      <c r="N160" s="321"/>
      <c r="O160" s="395"/>
      <c r="P160" s="398">
        <f>IF($N$10="Art. 25 AGVV",IFERROR(VLOOKUP(O160,Data!A$1:B$4,2,0),0),50%)</f>
        <v>0</v>
      </c>
      <c r="Q160" s="412">
        <f t="shared" si="8"/>
        <v>0</v>
      </c>
    </row>
    <row r="161" spans="2:17" ht="15" customHeight="1" x14ac:dyDescent="0.25">
      <c r="B161" s="399"/>
      <c r="C161" s="407" t="str">
        <f>IFERROR(VLOOKUP(B161,Deelnemersoverzicht!B$7:E$56,2,0)," ")</f>
        <v xml:space="preserve"> </v>
      </c>
      <c r="D161" s="408" t="str">
        <f>IFERROR(VLOOKUP(B161,Deelnemersoverzicht!B$7:E$56,4,0)," ")</f>
        <v xml:space="preserve"> </v>
      </c>
      <c r="E161" s="651"/>
      <c r="F161" s="652"/>
      <c r="G161" s="652"/>
      <c r="H161" s="652"/>
      <c r="I161" s="652"/>
      <c r="J161" s="652"/>
      <c r="K161" s="652"/>
      <c r="L161" s="652"/>
      <c r="M161" s="653"/>
      <c r="N161" s="318"/>
      <c r="O161" s="395"/>
      <c r="P161" s="398">
        <f>IF($N$10="Art. 25 AGVV",IFERROR(VLOOKUP(O161,Data!A$1:B$4,2,0),0),50%)</f>
        <v>0</v>
      </c>
      <c r="Q161" s="412">
        <f t="shared" si="8"/>
        <v>0</v>
      </c>
    </row>
    <row r="162" spans="2:17" ht="15" customHeight="1" x14ac:dyDescent="0.25">
      <c r="B162" s="399"/>
      <c r="C162" s="407" t="str">
        <f>IFERROR(VLOOKUP(B162,Deelnemersoverzicht!B$7:E$56,2,0)," ")</f>
        <v xml:space="preserve"> </v>
      </c>
      <c r="D162" s="408" t="str">
        <f>IFERROR(VLOOKUP(B162,Deelnemersoverzicht!B$7:E$56,4,0)," ")</f>
        <v xml:space="preserve"> </v>
      </c>
      <c r="E162" s="651"/>
      <c r="F162" s="652"/>
      <c r="G162" s="652"/>
      <c r="H162" s="652"/>
      <c r="I162" s="652"/>
      <c r="J162" s="652"/>
      <c r="K162" s="652"/>
      <c r="L162" s="652"/>
      <c r="M162" s="653"/>
      <c r="N162" s="318"/>
      <c r="O162" s="395"/>
      <c r="P162" s="398">
        <f>IF($N$10="Art. 25 AGVV",IFERROR(VLOOKUP(O162,Data!A$1:B$4,2,0),0),50%)</f>
        <v>0</v>
      </c>
      <c r="Q162" s="412">
        <f t="shared" si="8"/>
        <v>0</v>
      </c>
    </row>
    <row r="163" spans="2:17" ht="15" customHeight="1" x14ac:dyDescent="0.25">
      <c r="B163" s="399"/>
      <c r="C163" s="407" t="str">
        <f>IFERROR(VLOOKUP(B163,Deelnemersoverzicht!B$7:E$56,2,0)," ")</f>
        <v xml:space="preserve"> </v>
      </c>
      <c r="D163" s="408" t="str">
        <f>IFERROR(VLOOKUP(B163,Deelnemersoverzicht!B$7:E$56,4,0)," ")</f>
        <v xml:space="preserve"> </v>
      </c>
      <c r="E163" s="651"/>
      <c r="F163" s="652"/>
      <c r="G163" s="652"/>
      <c r="H163" s="652"/>
      <c r="I163" s="652"/>
      <c r="J163" s="652"/>
      <c r="K163" s="652"/>
      <c r="L163" s="652"/>
      <c r="M163" s="653"/>
      <c r="N163" s="318"/>
      <c r="O163" s="395"/>
      <c r="P163" s="398">
        <f>IF($N$10="Art. 25 AGVV",IFERROR(VLOOKUP(O163,Data!A$1:B$4,2,0),0),50%)</f>
        <v>0</v>
      </c>
      <c r="Q163" s="412">
        <f t="shared" si="8"/>
        <v>0</v>
      </c>
    </row>
    <row r="164" spans="2:17" ht="15" customHeight="1" x14ac:dyDescent="0.25">
      <c r="B164" s="399"/>
      <c r="C164" s="407" t="str">
        <f>IFERROR(VLOOKUP(B164,Deelnemersoverzicht!B$7:E$56,2,0)," ")</f>
        <v xml:space="preserve"> </v>
      </c>
      <c r="D164" s="408" t="str">
        <f>IFERROR(VLOOKUP(B164,Deelnemersoverzicht!B$7:E$56,4,0)," ")</f>
        <v xml:space="preserve"> </v>
      </c>
      <c r="E164" s="651"/>
      <c r="F164" s="652"/>
      <c r="G164" s="652"/>
      <c r="H164" s="652"/>
      <c r="I164" s="652"/>
      <c r="J164" s="652"/>
      <c r="K164" s="652"/>
      <c r="L164" s="652"/>
      <c r="M164" s="653"/>
      <c r="N164" s="321"/>
      <c r="O164" s="395"/>
      <c r="P164" s="398">
        <f>IF($N$10="Art. 25 AGVV",IFERROR(VLOOKUP(O164,Data!A$1:B$4,2,0),0),50%)</f>
        <v>0</v>
      </c>
      <c r="Q164" s="412">
        <f t="shared" si="8"/>
        <v>0</v>
      </c>
    </row>
    <row r="165" spans="2:17" ht="15" customHeight="1" x14ac:dyDescent="0.25">
      <c r="B165" s="399"/>
      <c r="C165" s="407" t="str">
        <f>IFERROR(VLOOKUP(B165,Deelnemersoverzicht!B$7:E$56,2,0)," ")</f>
        <v xml:space="preserve"> </v>
      </c>
      <c r="D165" s="408" t="str">
        <f>IFERROR(VLOOKUP(B165,Deelnemersoverzicht!B$7:E$56,4,0)," ")</f>
        <v xml:space="preserve"> </v>
      </c>
      <c r="E165" s="651"/>
      <c r="F165" s="652"/>
      <c r="G165" s="652"/>
      <c r="H165" s="652"/>
      <c r="I165" s="652"/>
      <c r="J165" s="652"/>
      <c r="K165" s="652"/>
      <c r="L165" s="652"/>
      <c r="M165" s="653"/>
      <c r="N165" s="318"/>
      <c r="O165" s="395"/>
      <c r="P165" s="398">
        <f>IF($N$10="Art. 25 AGVV",IFERROR(VLOOKUP(O165,Data!A$1:B$4,2,0),0),50%)</f>
        <v>0</v>
      </c>
      <c r="Q165" s="412">
        <f t="shared" si="8"/>
        <v>0</v>
      </c>
    </row>
    <row r="166" spans="2:17" ht="15" customHeight="1" x14ac:dyDescent="0.25">
      <c r="B166" s="399"/>
      <c r="C166" s="407" t="str">
        <f>IFERROR(VLOOKUP(B166,Deelnemersoverzicht!B$7:E$56,2,0)," ")</f>
        <v xml:space="preserve"> </v>
      </c>
      <c r="D166" s="408" t="str">
        <f>IFERROR(VLOOKUP(B166,Deelnemersoverzicht!B$7:E$56,4,0)," ")</f>
        <v xml:space="preserve"> </v>
      </c>
      <c r="E166" s="651"/>
      <c r="F166" s="652"/>
      <c r="G166" s="652"/>
      <c r="H166" s="652"/>
      <c r="I166" s="652"/>
      <c r="J166" s="652"/>
      <c r="K166" s="652"/>
      <c r="L166" s="652"/>
      <c r="M166" s="653"/>
      <c r="N166" s="318"/>
      <c r="O166" s="395"/>
      <c r="P166" s="398">
        <f>IF($N$10="Art. 25 AGVV",IFERROR(VLOOKUP(O166,Data!A$1:B$4,2,0),0),50%)</f>
        <v>0</v>
      </c>
      <c r="Q166" s="412">
        <f t="shared" si="8"/>
        <v>0</v>
      </c>
    </row>
    <row r="167" spans="2:17" ht="15" customHeight="1" x14ac:dyDescent="0.25">
      <c r="B167" s="399"/>
      <c r="C167" s="407" t="str">
        <f>IFERROR(VLOOKUP(B167,Deelnemersoverzicht!B$7:E$56,2,0)," ")</f>
        <v xml:space="preserve"> </v>
      </c>
      <c r="D167" s="408" t="str">
        <f>IFERROR(VLOOKUP(B167,Deelnemersoverzicht!B$7:E$56,4,0)," ")</f>
        <v xml:space="preserve"> </v>
      </c>
      <c r="E167" s="651"/>
      <c r="F167" s="652"/>
      <c r="G167" s="652"/>
      <c r="H167" s="652"/>
      <c r="I167" s="652"/>
      <c r="J167" s="652"/>
      <c r="K167" s="652"/>
      <c r="L167" s="652"/>
      <c r="M167" s="653"/>
      <c r="N167" s="318"/>
      <c r="O167" s="395"/>
      <c r="P167" s="398">
        <f>IF($N$10="Art. 25 AGVV",IFERROR(VLOOKUP(O167,Data!A$1:B$4,2,0),0),50%)</f>
        <v>0</v>
      </c>
      <c r="Q167" s="412">
        <f t="shared" si="8"/>
        <v>0</v>
      </c>
    </row>
    <row r="168" spans="2:17" ht="15" customHeight="1" x14ac:dyDescent="0.25">
      <c r="B168" s="399"/>
      <c r="C168" s="407" t="str">
        <f>IFERROR(VLOOKUP(B168,Deelnemersoverzicht!B$7:E$56,2,0)," ")</f>
        <v xml:space="preserve"> </v>
      </c>
      <c r="D168" s="408" t="str">
        <f>IFERROR(VLOOKUP(B168,Deelnemersoverzicht!B$7:E$56,4,0)," ")</f>
        <v xml:space="preserve"> </v>
      </c>
      <c r="E168" s="651"/>
      <c r="F168" s="652"/>
      <c r="G168" s="652"/>
      <c r="H168" s="652"/>
      <c r="I168" s="652"/>
      <c r="J168" s="652"/>
      <c r="K168" s="652"/>
      <c r="L168" s="652"/>
      <c r="M168" s="653"/>
      <c r="N168" s="321"/>
      <c r="O168" s="395"/>
      <c r="P168" s="398">
        <f>IF($N$10="Art. 25 AGVV",IFERROR(VLOOKUP(O168,Data!A$1:B$4,2,0),0),50%)</f>
        <v>0</v>
      </c>
      <c r="Q168" s="412">
        <f t="shared" si="8"/>
        <v>0</v>
      </c>
    </row>
    <row r="169" spans="2:17" ht="15" customHeight="1" x14ac:dyDescent="0.25">
      <c r="B169" s="399"/>
      <c r="C169" s="407" t="str">
        <f>IFERROR(VLOOKUP(B169,Deelnemersoverzicht!B$7:E$56,2,0)," ")</f>
        <v xml:space="preserve"> </v>
      </c>
      <c r="D169" s="408" t="str">
        <f>IFERROR(VLOOKUP(B169,Deelnemersoverzicht!B$7:E$56,4,0)," ")</f>
        <v xml:space="preserve"> </v>
      </c>
      <c r="E169" s="651"/>
      <c r="F169" s="652"/>
      <c r="G169" s="652"/>
      <c r="H169" s="652"/>
      <c r="I169" s="652"/>
      <c r="J169" s="652"/>
      <c r="K169" s="652"/>
      <c r="L169" s="652"/>
      <c r="M169" s="653"/>
      <c r="N169" s="318"/>
      <c r="O169" s="395"/>
      <c r="P169" s="398">
        <f>IF($N$10="Art. 25 AGVV",IFERROR(VLOOKUP(O169,Data!A$1:B$4,2,0),0),50%)</f>
        <v>0</v>
      </c>
      <c r="Q169" s="412">
        <f t="shared" si="8"/>
        <v>0</v>
      </c>
    </row>
    <row r="170" spans="2:17" ht="15" customHeight="1" x14ac:dyDescent="0.25">
      <c r="B170" s="399"/>
      <c r="C170" s="407" t="str">
        <f>IFERROR(VLOOKUP(B170,Deelnemersoverzicht!B$7:E$56,2,0)," ")</f>
        <v xml:space="preserve"> </v>
      </c>
      <c r="D170" s="408" t="str">
        <f>IFERROR(VLOOKUP(B170,Deelnemersoverzicht!B$7:E$56,4,0)," ")</f>
        <v xml:space="preserve"> </v>
      </c>
      <c r="E170" s="651"/>
      <c r="F170" s="652"/>
      <c r="G170" s="652"/>
      <c r="H170" s="652"/>
      <c r="I170" s="652"/>
      <c r="J170" s="652"/>
      <c r="K170" s="652"/>
      <c r="L170" s="652"/>
      <c r="M170" s="653"/>
      <c r="N170" s="318"/>
      <c r="O170" s="395"/>
      <c r="P170" s="398">
        <f>IF($N$10="Art. 25 AGVV",IFERROR(VLOOKUP(O170,Data!A$1:B$4,2,0),0),50%)</f>
        <v>0</v>
      </c>
      <c r="Q170" s="412">
        <f t="shared" si="8"/>
        <v>0</v>
      </c>
    </row>
    <row r="171" spans="2:17" ht="15" customHeight="1" x14ac:dyDescent="0.25">
      <c r="B171" s="399"/>
      <c r="C171" s="407" t="str">
        <f>IFERROR(VLOOKUP(B171,Deelnemersoverzicht!B$7:E$56,2,0)," ")</f>
        <v xml:space="preserve"> </v>
      </c>
      <c r="D171" s="408" t="str">
        <f>IFERROR(VLOOKUP(B171,Deelnemersoverzicht!B$7:E$56,4,0)," ")</f>
        <v xml:space="preserve"> </v>
      </c>
      <c r="E171" s="651"/>
      <c r="F171" s="652"/>
      <c r="G171" s="652"/>
      <c r="H171" s="652"/>
      <c r="I171" s="652"/>
      <c r="J171" s="652"/>
      <c r="K171" s="652"/>
      <c r="L171" s="652"/>
      <c r="M171" s="653"/>
      <c r="N171" s="318"/>
      <c r="O171" s="395"/>
      <c r="P171" s="398">
        <f>IF($N$10="Art. 25 AGVV",IFERROR(VLOOKUP(O171,Data!A$1:B$4,2,0),0),50%)</f>
        <v>0</v>
      </c>
      <c r="Q171" s="412">
        <f t="shared" si="8"/>
        <v>0</v>
      </c>
    </row>
    <row r="172" spans="2:17" ht="15" customHeight="1" x14ac:dyDescent="0.25">
      <c r="B172" s="399"/>
      <c r="C172" s="407" t="str">
        <f>IFERROR(VLOOKUP(B172,Deelnemersoverzicht!B$7:E$56,2,0)," ")</f>
        <v xml:space="preserve"> </v>
      </c>
      <c r="D172" s="408" t="str">
        <f>IFERROR(VLOOKUP(B172,Deelnemersoverzicht!B$7:E$56,4,0)," ")</f>
        <v xml:space="preserve"> </v>
      </c>
      <c r="E172" s="651"/>
      <c r="F172" s="652"/>
      <c r="G172" s="652"/>
      <c r="H172" s="652"/>
      <c r="I172" s="652"/>
      <c r="J172" s="652"/>
      <c r="K172" s="652"/>
      <c r="L172" s="652"/>
      <c r="M172" s="653"/>
      <c r="N172" s="321"/>
      <c r="O172" s="395"/>
      <c r="P172" s="398">
        <f>IF($N$10="Art. 25 AGVV",IFERROR(VLOOKUP(O172,Data!A$1:B$4,2,0),0),50%)</f>
        <v>0</v>
      </c>
      <c r="Q172" s="412">
        <f t="shared" si="8"/>
        <v>0</v>
      </c>
    </row>
    <row r="173" spans="2:17" ht="15" customHeight="1" x14ac:dyDescent="0.25">
      <c r="B173" s="399"/>
      <c r="C173" s="407" t="str">
        <f>IFERROR(VLOOKUP(B173,Deelnemersoverzicht!B$7:E$56,2,0)," ")</f>
        <v xml:space="preserve"> </v>
      </c>
      <c r="D173" s="408" t="str">
        <f>IFERROR(VLOOKUP(B173,Deelnemersoverzicht!B$7:E$56,4,0)," ")</f>
        <v xml:space="preserve"> </v>
      </c>
      <c r="E173" s="651"/>
      <c r="F173" s="652"/>
      <c r="G173" s="652"/>
      <c r="H173" s="652"/>
      <c r="I173" s="652"/>
      <c r="J173" s="652"/>
      <c r="K173" s="652"/>
      <c r="L173" s="652"/>
      <c r="M173" s="653"/>
      <c r="N173" s="321"/>
      <c r="O173" s="395"/>
      <c r="P173" s="398">
        <f>IF($N$10="Art. 25 AGVV",IFERROR(VLOOKUP(O173,Data!A$1:B$4,2,0),0),50%)</f>
        <v>0</v>
      </c>
      <c r="Q173" s="412">
        <f t="shared" si="8"/>
        <v>0</v>
      </c>
    </row>
    <row r="174" spans="2:17" ht="13" x14ac:dyDescent="0.3">
      <c r="B174" s="315" t="s">
        <v>7</v>
      </c>
      <c r="C174" s="316"/>
      <c r="D174" s="316"/>
      <c r="E174" s="316"/>
      <c r="F174" s="316"/>
      <c r="G174" s="316"/>
      <c r="H174" s="316"/>
      <c r="I174" s="316"/>
      <c r="J174" s="316"/>
      <c r="K174" s="316"/>
      <c r="L174" s="316"/>
      <c r="M174" s="316"/>
      <c r="N174" s="427">
        <f>SUM(N124:N173)</f>
        <v>0</v>
      </c>
      <c r="O174" s="316"/>
      <c r="P174" s="419"/>
      <c r="Q174" s="420">
        <f>SUM(Q124:Q173)</f>
        <v>0</v>
      </c>
    </row>
    <row r="175" spans="2:17" ht="13" x14ac:dyDescent="0.3">
      <c r="B175" s="320"/>
      <c r="K175" s="322"/>
    </row>
    <row r="177" spans="2:17" ht="13.5" thickBot="1" x14ac:dyDescent="0.35">
      <c r="B177" s="320" t="s">
        <v>22</v>
      </c>
    </row>
    <row r="178" spans="2:17" ht="26.5" thickBot="1" x14ac:dyDescent="0.35">
      <c r="B178" s="413" t="s">
        <v>64</v>
      </c>
      <c r="C178" s="413" t="s">
        <v>69</v>
      </c>
      <c r="D178" s="414" t="s">
        <v>70</v>
      </c>
      <c r="E178" s="315" t="s">
        <v>9</v>
      </c>
      <c r="F178" s="316"/>
      <c r="G178" s="316"/>
      <c r="H178" s="316"/>
      <c r="I178" s="316"/>
      <c r="J178" s="316"/>
      <c r="K178" s="316"/>
      <c r="L178" s="316"/>
      <c r="M178" s="316"/>
      <c r="N178" s="317" t="s">
        <v>12</v>
      </c>
      <c r="O178" s="389" t="s">
        <v>331</v>
      </c>
      <c r="P178" s="392" t="s">
        <v>442</v>
      </c>
      <c r="Q178" s="396" t="s">
        <v>441</v>
      </c>
    </row>
    <row r="179" spans="2:17" ht="15" customHeight="1" x14ac:dyDescent="0.25">
      <c r="B179" s="399"/>
      <c r="C179" s="407" t="str">
        <f>IFERROR(VLOOKUP(B179,Deelnemersoverzicht!B$7:E$56,2,0)," ")</f>
        <v xml:space="preserve"> </v>
      </c>
      <c r="D179" s="408" t="str">
        <f>IFERROR(VLOOKUP(B179,Deelnemersoverzicht!B$7:E$56,4,0)," ")</f>
        <v xml:space="preserve"> </v>
      </c>
      <c r="E179" s="651"/>
      <c r="F179" s="652"/>
      <c r="G179" s="652"/>
      <c r="H179" s="652"/>
      <c r="I179" s="652"/>
      <c r="J179" s="652"/>
      <c r="K179" s="652"/>
      <c r="L179" s="652"/>
      <c r="M179" s="653"/>
      <c r="N179" s="323"/>
      <c r="O179" s="409"/>
      <c r="P179" s="410">
        <f>IF($N$10="Art. 25 AGVV",IFERROR(VLOOKUP(O179,Data!A$1:B$4,2,0),0),50%)</f>
        <v>0</v>
      </c>
      <c r="Q179" s="412">
        <f>IF(P179=50%,N179*(D179+P179),N179)</f>
        <v>0</v>
      </c>
    </row>
    <row r="180" spans="2:17" ht="15" customHeight="1" x14ac:dyDescent="0.25">
      <c r="B180" s="399"/>
      <c r="C180" s="407" t="str">
        <f>IFERROR(VLOOKUP(B180,Deelnemersoverzicht!B$7:E$56,2,0)," ")</f>
        <v xml:space="preserve"> </v>
      </c>
      <c r="D180" s="408" t="str">
        <f>IFERROR(VLOOKUP(B180,Deelnemersoverzicht!B$7:E$56,4,0)," ")</f>
        <v xml:space="preserve"> </v>
      </c>
      <c r="E180" s="651"/>
      <c r="F180" s="652"/>
      <c r="G180" s="652"/>
      <c r="H180" s="652"/>
      <c r="I180" s="652"/>
      <c r="J180" s="652"/>
      <c r="K180" s="652"/>
      <c r="L180" s="652"/>
      <c r="M180" s="653"/>
      <c r="N180" s="318"/>
      <c r="O180" s="395"/>
      <c r="P180" s="398">
        <f>IF($N$10="Art. 25 AGVV",IFERROR(VLOOKUP(O180,Data!A$1:B$4,2,0),0),50%)</f>
        <v>0</v>
      </c>
      <c r="Q180" s="412">
        <f t="shared" ref="Q180:Q228" si="9">IF(P180=50%,N180*(D180+P180),N180)</f>
        <v>0</v>
      </c>
    </row>
    <row r="181" spans="2:17" ht="15" customHeight="1" x14ac:dyDescent="0.25">
      <c r="B181" s="399"/>
      <c r="C181" s="407" t="str">
        <f>IFERROR(VLOOKUP(B181,Deelnemersoverzicht!B$7:E$56,2,0)," ")</f>
        <v xml:space="preserve"> </v>
      </c>
      <c r="D181" s="408" t="str">
        <f>IFERROR(VLOOKUP(B181,Deelnemersoverzicht!B$7:E$56,4,0)," ")</f>
        <v xml:space="preserve"> </v>
      </c>
      <c r="E181" s="651"/>
      <c r="F181" s="652"/>
      <c r="G181" s="652"/>
      <c r="H181" s="652"/>
      <c r="I181" s="652"/>
      <c r="J181" s="652"/>
      <c r="K181" s="652"/>
      <c r="L181" s="652"/>
      <c r="M181" s="653"/>
      <c r="N181" s="318"/>
      <c r="O181" s="395"/>
      <c r="P181" s="398">
        <f>IF($N$10="Art. 25 AGVV",IFERROR(VLOOKUP(O181,Data!A$1:B$4,2,0),0),50%)</f>
        <v>0</v>
      </c>
      <c r="Q181" s="412">
        <f t="shared" si="9"/>
        <v>0</v>
      </c>
    </row>
    <row r="182" spans="2:17" ht="15" customHeight="1" x14ac:dyDescent="0.25">
      <c r="B182" s="399"/>
      <c r="C182" s="407" t="str">
        <f>IFERROR(VLOOKUP(B182,Deelnemersoverzicht!B$7:E$56,2,0)," ")</f>
        <v xml:space="preserve"> </v>
      </c>
      <c r="D182" s="408" t="str">
        <f>IFERROR(VLOOKUP(B182,Deelnemersoverzicht!B$7:E$56,4,0)," ")</f>
        <v xml:space="preserve"> </v>
      </c>
      <c r="E182" s="651"/>
      <c r="F182" s="652"/>
      <c r="G182" s="652"/>
      <c r="H182" s="652"/>
      <c r="I182" s="652"/>
      <c r="J182" s="652"/>
      <c r="K182" s="652"/>
      <c r="L182" s="652"/>
      <c r="M182" s="653"/>
      <c r="N182" s="318"/>
      <c r="O182" s="395"/>
      <c r="P182" s="398">
        <f>IF($N$10="Art. 25 AGVV",IFERROR(VLOOKUP(O182,Data!A$1:B$4,2,0),0),50%)</f>
        <v>0</v>
      </c>
      <c r="Q182" s="412">
        <f t="shared" si="9"/>
        <v>0</v>
      </c>
    </row>
    <row r="183" spans="2:17" ht="15" customHeight="1" x14ac:dyDescent="0.25">
      <c r="B183" s="399"/>
      <c r="C183" s="407" t="str">
        <f>IFERROR(VLOOKUP(B183,Deelnemersoverzicht!B$7:E$56,2,0)," ")</f>
        <v xml:space="preserve"> </v>
      </c>
      <c r="D183" s="408" t="str">
        <f>IFERROR(VLOOKUP(B183,Deelnemersoverzicht!B$7:E$56,4,0)," ")</f>
        <v xml:space="preserve"> </v>
      </c>
      <c r="E183" s="651"/>
      <c r="F183" s="652"/>
      <c r="G183" s="652"/>
      <c r="H183" s="652"/>
      <c r="I183" s="652"/>
      <c r="J183" s="652"/>
      <c r="K183" s="652"/>
      <c r="L183" s="652"/>
      <c r="M183" s="653"/>
      <c r="N183" s="318"/>
      <c r="O183" s="395"/>
      <c r="P183" s="398">
        <f>IF($N$10="Art. 25 AGVV",IFERROR(VLOOKUP(O183,Data!A$1:B$4,2,0),0),50%)</f>
        <v>0</v>
      </c>
      <c r="Q183" s="412">
        <f t="shared" si="9"/>
        <v>0</v>
      </c>
    </row>
    <row r="184" spans="2:17" ht="15" customHeight="1" x14ac:dyDescent="0.25">
      <c r="B184" s="399"/>
      <c r="C184" s="407" t="str">
        <f>IFERROR(VLOOKUP(B184,Deelnemersoverzicht!B$7:E$56,2,0)," ")</f>
        <v xml:space="preserve"> </v>
      </c>
      <c r="D184" s="408" t="str">
        <f>IFERROR(VLOOKUP(B184,Deelnemersoverzicht!B$7:E$56,4,0)," ")</f>
        <v xml:space="preserve"> </v>
      </c>
      <c r="E184" s="651"/>
      <c r="F184" s="652"/>
      <c r="G184" s="652"/>
      <c r="H184" s="652"/>
      <c r="I184" s="652"/>
      <c r="J184" s="652"/>
      <c r="K184" s="652"/>
      <c r="L184" s="652"/>
      <c r="M184" s="653"/>
      <c r="N184" s="318"/>
      <c r="O184" s="395"/>
      <c r="P184" s="398">
        <f>IF($N$10="Art. 25 AGVV",IFERROR(VLOOKUP(O184,Data!A$1:B$4,2,0),0),50%)</f>
        <v>0</v>
      </c>
      <c r="Q184" s="412">
        <f t="shared" si="9"/>
        <v>0</v>
      </c>
    </row>
    <row r="185" spans="2:17" ht="15" customHeight="1" x14ac:dyDescent="0.25">
      <c r="B185" s="399"/>
      <c r="C185" s="407" t="str">
        <f>IFERROR(VLOOKUP(B185,Deelnemersoverzicht!B$7:E$56,2,0)," ")</f>
        <v xml:space="preserve"> </v>
      </c>
      <c r="D185" s="408" t="str">
        <f>IFERROR(VLOOKUP(B185,Deelnemersoverzicht!B$7:E$56,4,0)," ")</f>
        <v xml:space="preserve"> </v>
      </c>
      <c r="E185" s="651"/>
      <c r="F185" s="652"/>
      <c r="G185" s="652"/>
      <c r="H185" s="652"/>
      <c r="I185" s="652"/>
      <c r="J185" s="652"/>
      <c r="K185" s="652"/>
      <c r="L185" s="652"/>
      <c r="M185" s="653"/>
      <c r="N185" s="318"/>
      <c r="O185" s="395"/>
      <c r="P185" s="398">
        <f>IF($N$10="Art. 25 AGVV",IFERROR(VLOOKUP(O185,Data!A$1:B$4,2,0),0),50%)</f>
        <v>0</v>
      </c>
      <c r="Q185" s="412">
        <f t="shared" si="9"/>
        <v>0</v>
      </c>
    </row>
    <row r="186" spans="2:17" ht="15" customHeight="1" x14ac:dyDescent="0.25">
      <c r="B186" s="399"/>
      <c r="C186" s="407" t="str">
        <f>IFERROR(VLOOKUP(B186,Deelnemersoverzicht!B$7:E$56,2,0)," ")</f>
        <v xml:space="preserve"> </v>
      </c>
      <c r="D186" s="408" t="str">
        <f>IFERROR(VLOOKUP(B186,Deelnemersoverzicht!B$7:E$56,4,0)," ")</f>
        <v xml:space="preserve"> </v>
      </c>
      <c r="E186" s="651"/>
      <c r="F186" s="652"/>
      <c r="G186" s="652"/>
      <c r="H186" s="652"/>
      <c r="I186" s="652"/>
      <c r="J186" s="652"/>
      <c r="K186" s="652"/>
      <c r="L186" s="652"/>
      <c r="M186" s="653"/>
      <c r="N186" s="318"/>
      <c r="O186" s="395"/>
      <c r="P186" s="398">
        <f>IF($N$10="Art. 25 AGVV",IFERROR(VLOOKUP(O186,Data!A$1:B$4,2,0),0),50%)</f>
        <v>0</v>
      </c>
      <c r="Q186" s="412">
        <f t="shared" si="9"/>
        <v>0</v>
      </c>
    </row>
    <row r="187" spans="2:17" ht="15" customHeight="1" x14ac:dyDescent="0.25">
      <c r="B187" s="399"/>
      <c r="C187" s="407" t="str">
        <f>IFERROR(VLOOKUP(B187,Deelnemersoverzicht!B$7:E$56,2,0)," ")</f>
        <v xml:space="preserve"> </v>
      </c>
      <c r="D187" s="408" t="str">
        <f>IFERROR(VLOOKUP(B187,Deelnemersoverzicht!B$7:E$56,4,0)," ")</f>
        <v xml:space="preserve"> </v>
      </c>
      <c r="E187" s="651"/>
      <c r="F187" s="652"/>
      <c r="G187" s="652"/>
      <c r="H187" s="652"/>
      <c r="I187" s="652"/>
      <c r="J187" s="652"/>
      <c r="K187" s="652"/>
      <c r="L187" s="652"/>
      <c r="M187" s="653"/>
      <c r="N187" s="318"/>
      <c r="O187" s="395"/>
      <c r="P187" s="398">
        <f>IF($N$10="Art. 25 AGVV",IFERROR(VLOOKUP(O187,Data!A$1:B$4,2,0),0),50%)</f>
        <v>0</v>
      </c>
      <c r="Q187" s="412">
        <f t="shared" si="9"/>
        <v>0</v>
      </c>
    </row>
    <row r="188" spans="2:17" ht="15" customHeight="1" x14ac:dyDescent="0.25">
      <c r="B188" s="399"/>
      <c r="C188" s="407" t="str">
        <f>IFERROR(VLOOKUP(B188,Deelnemersoverzicht!B$7:E$56,2,0)," ")</f>
        <v xml:space="preserve"> </v>
      </c>
      <c r="D188" s="408" t="str">
        <f>IFERROR(VLOOKUP(B188,Deelnemersoverzicht!B$7:E$56,4,0)," ")</f>
        <v xml:space="preserve"> </v>
      </c>
      <c r="E188" s="651"/>
      <c r="F188" s="652"/>
      <c r="G188" s="652"/>
      <c r="H188" s="652"/>
      <c r="I188" s="652"/>
      <c r="J188" s="652"/>
      <c r="K188" s="652"/>
      <c r="L188" s="652"/>
      <c r="M188" s="653"/>
      <c r="N188" s="318"/>
      <c r="O188" s="395"/>
      <c r="P188" s="398">
        <f>IF($N$10="Art. 25 AGVV",IFERROR(VLOOKUP(O188,Data!A$1:B$4,2,0),0),50%)</f>
        <v>0</v>
      </c>
      <c r="Q188" s="412">
        <f t="shared" si="9"/>
        <v>0</v>
      </c>
    </row>
    <row r="189" spans="2:17" ht="15" customHeight="1" x14ac:dyDescent="0.25">
      <c r="B189" s="399"/>
      <c r="C189" s="407" t="str">
        <f>IFERROR(VLOOKUP(B189,Deelnemersoverzicht!B$7:E$56,2,0)," ")</f>
        <v xml:space="preserve"> </v>
      </c>
      <c r="D189" s="408" t="str">
        <f>IFERROR(VLOOKUP(B189,Deelnemersoverzicht!B$7:E$56,4,0)," ")</f>
        <v xml:space="preserve"> </v>
      </c>
      <c r="E189" s="651"/>
      <c r="F189" s="652"/>
      <c r="G189" s="652"/>
      <c r="H189" s="652"/>
      <c r="I189" s="652"/>
      <c r="J189" s="652"/>
      <c r="K189" s="652"/>
      <c r="L189" s="652"/>
      <c r="M189" s="653"/>
      <c r="N189" s="318"/>
      <c r="O189" s="395"/>
      <c r="P189" s="398">
        <f>IF($N$10="Art. 25 AGVV",IFERROR(VLOOKUP(O189,Data!A$1:B$4,2,0),0),50%)</f>
        <v>0</v>
      </c>
      <c r="Q189" s="412">
        <f t="shared" si="9"/>
        <v>0</v>
      </c>
    </row>
    <row r="190" spans="2:17" ht="15" customHeight="1" x14ac:dyDescent="0.25">
      <c r="B190" s="399"/>
      <c r="C190" s="407" t="str">
        <f>IFERROR(VLOOKUP(B190,Deelnemersoverzicht!B$7:E$56,2,0)," ")</f>
        <v xml:space="preserve"> </v>
      </c>
      <c r="D190" s="408" t="str">
        <f>IFERROR(VLOOKUP(B190,Deelnemersoverzicht!B$7:E$56,4,0)," ")</f>
        <v xml:space="preserve"> </v>
      </c>
      <c r="E190" s="651"/>
      <c r="F190" s="652"/>
      <c r="G190" s="652"/>
      <c r="H190" s="652"/>
      <c r="I190" s="652"/>
      <c r="J190" s="652"/>
      <c r="K190" s="652"/>
      <c r="L190" s="652"/>
      <c r="M190" s="653"/>
      <c r="N190" s="318"/>
      <c r="O190" s="395"/>
      <c r="P190" s="398">
        <f>IF($N$10="Art. 25 AGVV",IFERROR(VLOOKUP(O190,Data!A$1:B$4,2,0),0),50%)</f>
        <v>0</v>
      </c>
      <c r="Q190" s="412">
        <f t="shared" si="9"/>
        <v>0</v>
      </c>
    </row>
    <row r="191" spans="2:17" ht="15" customHeight="1" x14ac:dyDescent="0.25">
      <c r="B191" s="399"/>
      <c r="C191" s="407" t="str">
        <f>IFERROR(VLOOKUP(B191,Deelnemersoverzicht!B$7:E$56,2,0)," ")</f>
        <v xml:space="preserve"> </v>
      </c>
      <c r="D191" s="408" t="str">
        <f>IFERROR(VLOOKUP(B191,Deelnemersoverzicht!B$7:E$56,4,0)," ")</f>
        <v xml:space="preserve"> </v>
      </c>
      <c r="E191" s="651"/>
      <c r="F191" s="652"/>
      <c r="G191" s="652"/>
      <c r="H191" s="652"/>
      <c r="I191" s="652"/>
      <c r="J191" s="652"/>
      <c r="K191" s="652"/>
      <c r="L191" s="652"/>
      <c r="M191" s="653"/>
      <c r="N191" s="318"/>
      <c r="O191" s="395"/>
      <c r="P191" s="398">
        <f>IF($N$10="Art. 25 AGVV",IFERROR(VLOOKUP(O191,Data!A$1:B$4,2,0),0),50%)</f>
        <v>0</v>
      </c>
      <c r="Q191" s="412">
        <f t="shared" si="9"/>
        <v>0</v>
      </c>
    </row>
    <row r="192" spans="2:17" ht="15" customHeight="1" x14ac:dyDescent="0.25">
      <c r="B192" s="399"/>
      <c r="C192" s="407" t="str">
        <f>IFERROR(VLOOKUP(B192,Deelnemersoverzicht!B$7:E$56,2,0)," ")</f>
        <v xml:space="preserve"> </v>
      </c>
      <c r="D192" s="408" t="str">
        <f>IFERROR(VLOOKUP(B192,Deelnemersoverzicht!B$7:E$56,4,0)," ")</f>
        <v xml:space="preserve"> </v>
      </c>
      <c r="E192" s="651"/>
      <c r="F192" s="652"/>
      <c r="G192" s="652"/>
      <c r="H192" s="652"/>
      <c r="I192" s="652"/>
      <c r="J192" s="652"/>
      <c r="K192" s="652"/>
      <c r="L192" s="652"/>
      <c r="M192" s="653"/>
      <c r="N192" s="318"/>
      <c r="O192" s="395"/>
      <c r="P192" s="398">
        <f>IF($N$10="Art. 25 AGVV",IFERROR(VLOOKUP(O192,Data!A$1:B$4,2,0),0),50%)</f>
        <v>0</v>
      </c>
      <c r="Q192" s="412">
        <f t="shared" si="9"/>
        <v>0</v>
      </c>
    </row>
    <row r="193" spans="2:17" ht="15" customHeight="1" x14ac:dyDescent="0.25">
      <c r="B193" s="399"/>
      <c r="C193" s="407" t="str">
        <f>IFERROR(VLOOKUP(B193,Deelnemersoverzicht!B$7:E$56,2,0)," ")</f>
        <v xml:space="preserve"> </v>
      </c>
      <c r="D193" s="408" t="str">
        <f>IFERROR(VLOOKUP(B193,Deelnemersoverzicht!B$7:E$56,4,0)," ")</f>
        <v xml:space="preserve"> </v>
      </c>
      <c r="E193" s="651"/>
      <c r="F193" s="652"/>
      <c r="G193" s="652"/>
      <c r="H193" s="652"/>
      <c r="I193" s="652"/>
      <c r="J193" s="652"/>
      <c r="K193" s="652"/>
      <c r="L193" s="652"/>
      <c r="M193" s="653"/>
      <c r="N193" s="318"/>
      <c r="O193" s="395"/>
      <c r="P193" s="398">
        <f>IF($N$10="Art. 25 AGVV",IFERROR(VLOOKUP(O193,Data!A$1:B$4,2,0),0),50%)</f>
        <v>0</v>
      </c>
      <c r="Q193" s="412">
        <f t="shared" si="9"/>
        <v>0</v>
      </c>
    </row>
    <row r="194" spans="2:17" ht="15" customHeight="1" x14ac:dyDescent="0.25">
      <c r="B194" s="399"/>
      <c r="C194" s="407" t="str">
        <f>IFERROR(VLOOKUP(B194,Deelnemersoverzicht!B$7:E$56,2,0)," ")</f>
        <v xml:space="preserve"> </v>
      </c>
      <c r="D194" s="408" t="str">
        <f>IFERROR(VLOOKUP(B194,Deelnemersoverzicht!B$7:E$56,4,0)," ")</f>
        <v xml:space="preserve"> </v>
      </c>
      <c r="E194" s="651"/>
      <c r="F194" s="652"/>
      <c r="G194" s="652"/>
      <c r="H194" s="652"/>
      <c r="I194" s="652"/>
      <c r="J194" s="652"/>
      <c r="K194" s="652"/>
      <c r="L194" s="652"/>
      <c r="M194" s="653"/>
      <c r="N194" s="318"/>
      <c r="O194" s="395"/>
      <c r="P194" s="398">
        <f>IF($N$10="Art. 25 AGVV",IFERROR(VLOOKUP(O194,Data!A$1:B$4,2,0),0),50%)</f>
        <v>0</v>
      </c>
      <c r="Q194" s="412">
        <f t="shared" si="9"/>
        <v>0</v>
      </c>
    </row>
    <row r="195" spans="2:17" ht="15" customHeight="1" x14ac:dyDescent="0.25">
      <c r="B195" s="399"/>
      <c r="C195" s="407" t="str">
        <f>IFERROR(VLOOKUP(B195,Deelnemersoverzicht!B$7:E$56,2,0)," ")</f>
        <v xml:space="preserve"> </v>
      </c>
      <c r="D195" s="408" t="str">
        <f>IFERROR(VLOOKUP(B195,Deelnemersoverzicht!B$7:E$56,4,0)," ")</f>
        <v xml:space="preserve"> </v>
      </c>
      <c r="E195" s="651"/>
      <c r="F195" s="652"/>
      <c r="G195" s="652"/>
      <c r="H195" s="652"/>
      <c r="I195" s="652"/>
      <c r="J195" s="652"/>
      <c r="K195" s="652"/>
      <c r="L195" s="652"/>
      <c r="M195" s="653"/>
      <c r="N195" s="318"/>
      <c r="O195" s="395"/>
      <c r="P195" s="398">
        <f>IF($N$10="Art. 25 AGVV",IFERROR(VLOOKUP(O195,Data!A$1:B$4,2,0),0),50%)</f>
        <v>0</v>
      </c>
      <c r="Q195" s="412">
        <f t="shared" si="9"/>
        <v>0</v>
      </c>
    </row>
    <row r="196" spans="2:17" ht="15" customHeight="1" x14ac:dyDescent="0.25">
      <c r="B196" s="399"/>
      <c r="C196" s="407" t="str">
        <f>IFERROR(VLOOKUP(B196,Deelnemersoverzicht!B$7:E$56,2,0)," ")</f>
        <v xml:space="preserve"> </v>
      </c>
      <c r="D196" s="408" t="str">
        <f>IFERROR(VLOOKUP(B196,Deelnemersoverzicht!B$7:E$56,4,0)," ")</f>
        <v xml:space="preserve"> </v>
      </c>
      <c r="E196" s="651"/>
      <c r="F196" s="652"/>
      <c r="G196" s="652"/>
      <c r="H196" s="652"/>
      <c r="I196" s="652"/>
      <c r="J196" s="652"/>
      <c r="K196" s="652"/>
      <c r="L196" s="652"/>
      <c r="M196" s="653"/>
      <c r="N196" s="318"/>
      <c r="O196" s="395"/>
      <c r="P196" s="398">
        <f>IF($N$10="Art. 25 AGVV",IFERROR(VLOOKUP(O196,Data!A$1:B$4,2,0),0),50%)</f>
        <v>0</v>
      </c>
      <c r="Q196" s="412">
        <f t="shared" si="9"/>
        <v>0</v>
      </c>
    </row>
    <row r="197" spans="2:17" ht="15" customHeight="1" x14ac:dyDescent="0.25">
      <c r="B197" s="399"/>
      <c r="C197" s="407" t="str">
        <f>IFERROR(VLOOKUP(B197,Deelnemersoverzicht!B$7:E$56,2,0)," ")</f>
        <v xml:space="preserve"> </v>
      </c>
      <c r="D197" s="408" t="str">
        <f>IFERROR(VLOOKUP(B197,Deelnemersoverzicht!B$7:E$56,4,0)," ")</f>
        <v xml:space="preserve"> </v>
      </c>
      <c r="E197" s="651"/>
      <c r="F197" s="652"/>
      <c r="G197" s="652"/>
      <c r="H197" s="652"/>
      <c r="I197" s="652"/>
      <c r="J197" s="652"/>
      <c r="K197" s="652"/>
      <c r="L197" s="652"/>
      <c r="M197" s="653"/>
      <c r="N197" s="318"/>
      <c r="O197" s="395"/>
      <c r="P197" s="398">
        <f>IF($N$10="Art. 25 AGVV",IFERROR(VLOOKUP(O197,Data!A$1:B$4,2,0),0),50%)</f>
        <v>0</v>
      </c>
      <c r="Q197" s="412">
        <f t="shared" si="9"/>
        <v>0</v>
      </c>
    </row>
    <row r="198" spans="2:17" ht="15" customHeight="1" x14ac:dyDescent="0.25">
      <c r="B198" s="399"/>
      <c r="C198" s="407" t="str">
        <f>IFERROR(VLOOKUP(B198,Deelnemersoverzicht!B$7:E$56,2,0)," ")</f>
        <v xml:space="preserve"> </v>
      </c>
      <c r="D198" s="408" t="str">
        <f>IFERROR(VLOOKUP(B198,Deelnemersoverzicht!B$7:E$56,4,0)," ")</f>
        <v xml:space="preserve"> </v>
      </c>
      <c r="E198" s="651"/>
      <c r="F198" s="652"/>
      <c r="G198" s="652"/>
      <c r="H198" s="652"/>
      <c r="I198" s="652"/>
      <c r="J198" s="652"/>
      <c r="K198" s="652"/>
      <c r="L198" s="652"/>
      <c r="M198" s="653"/>
      <c r="N198" s="318"/>
      <c r="O198" s="395"/>
      <c r="P198" s="398">
        <f>IF($N$10="Art. 25 AGVV",IFERROR(VLOOKUP(O198,Data!A$1:B$4,2,0),0),50%)</f>
        <v>0</v>
      </c>
      <c r="Q198" s="412">
        <f t="shared" si="9"/>
        <v>0</v>
      </c>
    </row>
    <row r="199" spans="2:17" ht="15" customHeight="1" x14ac:dyDescent="0.25">
      <c r="B199" s="399"/>
      <c r="C199" s="407" t="str">
        <f>IFERROR(VLOOKUP(B199,Deelnemersoverzicht!B$7:E$56,2,0)," ")</f>
        <v xml:space="preserve"> </v>
      </c>
      <c r="D199" s="408" t="str">
        <f>IFERROR(VLOOKUP(B199,Deelnemersoverzicht!B$7:E$56,4,0)," ")</f>
        <v xml:space="preserve"> </v>
      </c>
      <c r="E199" s="651"/>
      <c r="F199" s="652"/>
      <c r="G199" s="652"/>
      <c r="H199" s="652"/>
      <c r="I199" s="652"/>
      <c r="J199" s="652"/>
      <c r="K199" s="652"/>
      <c r="L199" s="652"/>
      <c r="M199" s="653"/>
      <c r="N199" s="318"/>
      <c r="O199" s="395"/>
      <c r="P199" s="398">
        <f>IF($N$10="Art. 25 AGVV",IFERROR(VLOOKUP(O199,Data!A$1:B$4,2,0),0),50%)</f>
        <v>0</v>
      </c>
      <c r="Q199" s="412">
        <f t="shared" si="9"/>
        <v>0</v>
      </c>
    </row>
    <row r="200" spans="2:17" ht="15" customHeight="1" x14ac:dyDescent="0.25">
      <c r="B200" s="399"/>
      <c r="C200" s="407" t="str">
        <f>IFERROR(VLOOKUP(B200,Deelnemersoverzicht!B$7:E$56,2,0)," ")</f>
        <v xml:space="preserve"> </v>
      </c>
      <c r="D200" s="408" t="str">
        <f>IFERROR(VLOOKUP(B200,Deelnemersoverzicht!B$7:E$56,4,0)," ")</f>
        <v xml:space="preserve"> </v>
      </c>
      <c r="E200" s="651"/>
      <c r="F200" s="652"/>
      <c r="G200" s="652"/>
      <c r="H200" s="652"/>
      <c r="I200" s="652"/>
      <c r="J200" s="652"/>
      <c r="K200" s="652"/>
      <c r="L200" s="652"/>
      <c r="M200" s="653"/>
      <c r="N200" s="318"/>
      <c r="O200" s="395"/>
      <c r="P200" s="398">
        <f>IF($N$10="Art. 25 AGVV",IFERROR(VLOOKUP(O200,Data!A$1:B$4,2,0),0),50%)</f>
        <v>0</v>
      </c>
      <c r="Q200" s="412">
        <f t="shared" si="9"/>
        <v>0</v>
      </c>
    </row>
    <row r="201" spans="2:17" ht="15" customHeight="1" x14ac:dyDescent="0.25">
      <c r="B201" s="399"/>
      <c r="C201" s="407" t="str">
        <f>IFERROR(VLOOKUP(B201,Deelnemersoverzicht!B$7:E$56,2,0)," ")</f>
        <v xml:space="preserve"> </v>
      </c>
      <c r="D201" s="408" t="str">
        <f>IFERROR(VLOOKUP(B201,Deelnemersoverzicht!B$7:E$56,4,0)," ")</f>
        <v xml:space="preserve"> </v>
      </c>
      <c r="E201" s="651"/>
      <c r="F201" s="652"/>
      <c r="G201" s="652"/>
      <c r="H201" s="652"/>
      <c r="I201" s="652"/>
      <c r="J201" s="652"/>
      <c r="K201" s="652"/>
      <c r="L201" s="652"/>
      <c r="M201" s="653"/>
      <c r="N201" s="318"/>
      <c r="O201" s="395"/>
      <c r="P201" s="398">
        <f>IF($N$10="Art. 25 AGVV",IFERROR(VLOOKUP(O201,Data!A$1:B$4,2,0),0),50%)</f>
        <v>0</v>
      </c>
      <c r="Q201" s="412">
        <f t="shared" si="9"/>
        <v>0</v>
      </c>
    </row>
    <row r="202" spans="2:17" ht="15" customHeight="1" x14ac:dyDescent="0.25">
      <c r="B202" s="399"/>
      <c r="C202" s="407" t="str">
        <f>IFERROR(VLOOKUP(B202,Deelnemersoverzicht!B$7:E$56,2,0)," ")</f>
        <v xml:space="preserve"> </v>
      </c>
      <c r="D202" s="408" t="str">
        <f>IFERROR(VLOOKUP(B202,Deelnemersoverzicht!B$7:E$56,4,0)," ")</f>
        <v xml:space="preserve"> </v>
      </c>
      <c r="E202" s="651"/>
      <c r="F202" s="652"/>
      <c r="G202" s="652"/>
      <c r="H202" s="652"/>
      <c r="I202" s="652"/>
      <c r="J202" s="652"/>
      <c r="K202" s="652"/>
      <c r="L202" s="652"/>
      <c r="M202" s="653"/>
      <c r="N202" s="318"/>
      <c r="O202" s="395"/>
      <c r="P202" s="398">
        <f>IF($N$10="Art. 25 AGVV",IFERROR(VLOOKUP(O202,Data!A$1:B$4,2,0),0),50%)</f>
        <v>0</v>
      </c>
      <c r="Q202" s="412">
        <f t="shared" si="9"/>
        <v>0</v>
      </c>
    </row>
    <row r="203" spans="2:17" ht="15" customHeight="1" x14ac:dyDescent="0.25">
      <c r="B203" s="399"/>
      <c r="C203" s="407" t="str">
        <f>IFERROR(VLOOKUP(B203,Deelnemersoverzicht!B$7:E$56,2,0)," ")</f>
        <v xml:space="preserve"> </v>
      </c>
      <c r="D203" s="408" t="str">
        <f>IFERROR(VLOOKUP(B203,Deelnemersoverzicht!B$7:E$56,4,0)," ")</f>
        <v xml:space="preserve"> </v>
      </c>
      <c r="E203" s="651"/>
      <c r="F203" s="652"/>
      <c r="G203" s="652"/>
      <c r="H203" s="652"/>
      <c r="I203" s="652"/>
      <c r="J203" s="652"/>
      <c r="K203" s="652"/>
      <c r="L203" s="652"/>
      <c r="M203" s="653"/>
      <c r="N203" s="318"/>
      <c r="O203" s="395"/>
      <c r="P203" s="398">
        <f>IF($N$10="Art. 25 AGVV",IFERROR(VLOOKUP(O203,Data!A$1:B$4,2,0),0),50%)</f>
        <v>0</v>
      </c>
      <c r="Q203" s="412">
        <f t="shared" si="9"/>
        <v>0</v>
      </c>
    </row>
    <row r="204" spans="2:17" ht="15" customHeight="1" x14ac:dyDescent="0.25">
      <c r="B204" s="399"/>
      <c r="C204" s="407" t="str">
        <f>IFERROR(VLOOKUP(B204,Deelnemersoverzicht!B$7:E$56,2,0)," ")</f>
        <v xml:space="preserve"> </v>
      </c>
      <c r="D204" s="408" t="str">
        <f>IFERROR(VLOOKUP(B204,Deelnemersoverzicht!B$7:E$56,4,0)," ")</f>
        <v xml:space="preserve"> </v>
      </c>
      <c r="E204" s="651"/>
      <c r="F204" s="652"/>
      <c r="G204" s="652"/>
      <c r="H204" s="652"/>
      <c r="I204" s="652"/>
      <c r="J204" s="652"/>
      <c r="K204" s="652"/>
      <c r="L204" s="652"/>
      <c r="M204" s="653"/>
      <c r="N204" s="318"/>
      <c r="O204" s="395"/>
      <c r="P204" s="398">
        <f>IF($N$10="Art. 25 AGVV",IFERROR(VLOOKUP(O204,Data!A$1:B$4,2,0),0),50%)</f>
        <v>0</v>
      </c>
      <c r="Q204" s="412">
        <f t="shared" si="9"/>
        <v>0</v>
      </c>
    </row>
    <row r="205" spans="2:17" ht="15" customHeight="1" x14ac:dyDescent="0.25">
      <c r="B205" s="399"/>
      <c r="C205" s="407" t="str">
        <f>IFERROR(VLOOKUP(B205,Deelnemersoverzicht!B$7:E$56,2,0)," ")</f>
        <v xml:space="preserve"> </v>
      </c>
      <c r="D205" s="408" t="str">
        <f>IFERROR(VLOOKUP(B205,Deelnemersoverzicht!B$7:E$56,4,0)," ")</f>
        <v xml:space="preserve"> </v>
      </c>
      <c r="E205" s="651"/>
      <c r="F205" s="652"/>
      <c r="G205" s="652"/>
      <c r="H205" s="652"/>
      <c r="I205" s="652"/>
      <c r="J205" s="652"/>
      <c r="K205" s="652"/>
      <c r="L205" s="652"/>
      <c r="M205" s="653"/>
      <c r="N205" s="318"/>
      <c r="O205" s="395"/>
      <c r="P205" s="398">
        <f>IF($N$10="Art. 25 AGVV",IFERROR(VLOOKUP(O205,Data!A$1:B$4,2,0),0),50%)</f>
        <v>0</v>
      </c>
      <c r="Q205" s="412">
        <f t="shared" si="9"/>
        <v>0</v>
      </c>
    </row>
    <row r="206" spans="2:17" ht="15" customHeight="1" x14ac:dyDescent="0.25">
      <c r="B206" s="399"/>
      <c r="C206" s="407" t="str">
        <f>IFERROR(VLOOKUP(B206,Deelnemersoverzicht!B$7:E$56,2,0)," ")</f>
        <v xml:space="preserve"> </v>
      </c>
      <c r="D206" s="408" t="str">
        <f>IFERROR(VLOOKUP(B206,Deelnemersoverzicht!B$7:E$56,4,0)," ")</f>
        <v xml:space="preserve"> </v>
      </c>
      <c r="E206" s="651"/>
      <c r="F206" s="652"/>
      <c r="G206" s="652"/>
      <c r="H206" s="652"/>
      <c r="I206" s="652"/>
      <c r="J206" s="652"/>
      <c r="K206" s="652"/>
      <c r="L206" s="652"/>
      <c r="M206" s="653"/>
      <c r="N206" s="318"/>
      <c r="O206" s="395"/>
      <c r="P206" s="398">
        <f>IF($N$10="Art. 25 AGVV",IFERROR(VLOOKUP(O206,Data!A$1:B$4,2,0),0),50%)</f>
        <v>0</v>
      </c>
      <c r="Q206" s="412">
        <f t="shared" si="9"/>
        <v>0</v>
      </c>
    </row>
    <row r="207" spans="2:17" ht="15" customHeight="1" x14ac:dyDescent="0.25">
      <c r="B207" s="399"/>
      <c r="C207" s="407" t="str">
        <f>IFERROR(VLOOKUP(B207,Deelnemersoverzicht!B$7:E$56,2,0)," ")</f>
        <v xml:space="preserve"> </v>
      </c>
      <c r="D207" s="408" t="str">
        <f>IFERROR(VLOOKUP(B207,Deelnemersoverzicht!B$7:E$56,4,0)," ")</f>
        <v xml:space="preserve"> </v>
      </c>
      <c r="E207" s="651"/>
      <c r="F207" s="652"/>
      <c r="G207" s="652"/>
      <c r="H207" s="652"/>
      <c r="I207" s="652"/>
      <c r="J207" s="652"/>
      <c r="K207" s="652"/>
      <c r="L207" s="652"/>
      <c r="M207" s="653"/>
      <c r="N207" s="318"/>
      <c r="O207" s="395"/>
      <c r="P207" s="398">
        <f>IF($N$10="Art. 25 AGVV",IFERROR(VLOOKUP(O207,Data!A$1:B$4,2,0),0),50%)</f>
        <v>0</v>
      </c>
      <c r="Q207" s="412">
        <f t="shared" si="9"/>
        <v>0</v>
      </c>
    </row>
    <row r="208" spans="2:17" ht="15" customHeight="1" x14ac:dyDescent="0.25">
      <c r="B208" s="399"/>
      <c r="C208" s="407" t="str">
        <f>IFERROR(VLOOKUP(B208,Deelnemersoverzicht!B$7:E$56,2,0)," ")</f>
        <v xml:space="preserve"> </v>
      </c>
      <c r="D208" s="408" t="str">
        <f>IFERROR(VLOOKUP(B208,Deelnemersoverzicht!B$7:E$56,4,0)," ")</f>
        <v xml:space="preserve"> </v>
      </c>
      <c r="E208" s="651"/>
      <c r="F208" s="652"/>
      <c r="G208" s="652"/>
      <c r="H208" s="652"/>
      <c r="I208" s="652"/>
      <c r="J208" s="652"/>
      <c r="K208" s="652"/>
      <c r="L208" s="652"/>
      <c r="M208" s="653"/>
      <c r="N208" s="318"/>
      <c r="O208" s="395"/>
      <c r="P208" s="398">
        <f>IF($N$10="Art. 25 AGVV",IFERROR(VLOOKUP(O208,Data!A$1:B$4,2,0),0),50%)</f>
        <v>0</v>
      </c>
      <c r="Q208" s="412">
        <f t="shared" si="9"/>
        <v>0</v>
      </c>
    </row>
    <row r="209" spans="2:17" ht="15" customHeight="1" x14ac:dyDescent="0.25">
      <c r="B209" s="399"/>
      <c r="C209" s="407" t="str">
        <f>IFERROR(VLOOKUP(B209,Deelnemersoverzicht!B$7:E$56,2,0)," ")</f>
        <v xml:space="preserve"> </v>
      </c>
      <c r="D209" s="408" t="str">
        <f>IFERROR(VLOOKUP(B209,Deelnemersoverzicht!B$7:E$56,4,0)," ")</f>
        <v xml:space="preserve"> </v>
      </c>
      <c r="E209" s="651"/>
      <c r="F209" s="652"/>
      <c r="G209" s="652"/>
      <c r="H209" s="652"/>
      <c r="I209" s="652"/>
      <c r="J209" s="652"/>
      <c r="K209" s="652"/>
      <c r="L209" s="652"/>
      <c r="M209" s="653"/>
      <c r="N209" s="318"/>
      <c r="O209" s="395"/>
      <c r="P209" s="398">
        <f>IF($N$10="Art. 25 AGVV",IFERROR(VLOOKUP(O209,Data!A$1:B$4,2,0),0),50%)</f>
        <v>0</v>
      </c>
      <c r="Q209" s="412">
        <f t="shared" si="9"/>
        <v>0</v>
      </c>
    </row>
    <row r="210" spans="2:17" ht="15" customHeight="1" x14ac:dyDescent="0.25">
      <c r="B210" s="399"/>
      <c r="C210" s="407" t="str">
        <f>IFERROR(VLOOKUP(B210,Deelnemersoverzicht!B$7:E$56,2,0)," ")</f>
        <v xml:space="preserve"> </v>
      </c>
      <c r="D210" s="408" t="str">
        <f>IFERROR(VLOOKUP(B210,Deelnemersoverzicht!B$7:E$56,4,0)," ")</f>
        <v xml:space="preserve"> </v>
      </c>
      <c r="E210" s="651"/>
      <c r="F210" s="652"/>
      <c r="G210" s="652"/>
      <c r="H210" s="652"/>
      <c r="I210" s="652"/>
      <c r="J210" s="652"/>
      <c r="K210" s="652"/>
      <c r="L210" s="652"/>
      <c r="M210" s="653"/>
      <c r="N210" s="318"/>
      <c r="O210" s="395"/>
      <c r="P210" s="398">
        <f>IF($N$10="Art. 25 AGVV",IFERROR(VLOOKUP(O210,Data!A$1:B$4,2,0),0),50%)</f>
        <v>0</v>
      </c>
      <c r="Q210" s="412">
        <f t="shared" si="9"/>
        <v>0</v>
      </c>
    </row>
    <row r="211" spans="2:17" ht="15" customHeight="1" x14ac:dyDescent="0.25">
      <c r="B211" s="399"/>
      <c r="C211" s="407" t="str">
        <f>IFERROR(VLOOKUP(B211,Deelnemersoverzicht!B$7:E$56,2,0)," ")</f>
        <v xml:space="preserve"> </v>
      </c>
      <c r="D211" s="408" t="str">
        <f>IFERROR(VLOOKUP(B211,Deelnemersoverzicht!B$7:E$56,4,0)," ")</f>
        <v xml:space="preserve"> </v>
      </c>
      <c r="E211" s="651"/>
      <c r="F211" s="652"/>
      <c r="G211" s="652"/>
      <c r="H211" s="652"/>
      <c r="I211" s="652"/>
      <c r="J211" s="652"/>
      <c r="K211" s="652"/>
      <c r="L211" s="652"/>
      <c r="M211" s="653"/>
      <c r="N211" s="318"/>
      <c r="O211" s="395"/>
      <c r="P211" s="398">
        <f>IF($N$10="Art. 25 AGVV",IFERROR(VLOOKUP(O211,Data!A$1:B$4,2,0),0),50%)</f>
        <v>0</v>
      </c>
      <c r="Q211" s="412">
        <f t="shared" si="9"/>
        <v>0</v>
      </c>
    </row>
    <row r="212" spans="2:17" ht="15" customHeight="1" x14ac:dyDescent="0.25">
      <c r="B212" s="399"/>
      <c r="C212" s="407" t="str">
        <f>IFERROR(VLOOKUP(B212,Deelnemersoverzicht!B$7:E$56,2,0)," ")</f>
        <v xml:space="preserve"> </v>
      </c>
      <c r="D212" s="408" t="str">
        <f>IFERROR(VLOOKUP(B212,Deelnemersoverzicht!B$7:E$56,4,0)," ")</f>
        <v xml:space="preserve"> </v>
      </c>
      <c r="E212" s="651"/>
      <c r="F212" s="652"/>
      <c r="G212" s="652"/>
      <c r="H212" s="652"/>
      <c r="I212" s="652"/>
      <c r="J212" s="652"/>
      <c r="K212" s="652"/>
      <c r="L212" s="652"/>
      <c r="M212" s="653"/>
      <c r="N212" s="318"/>
      <c r="O212" s="395"/>
      <c r="P212" s="398">
        <f>IF($N$10="Art. 25 AGVV",IFERROR(VLOOKUP(O212,Data!A$1:B$4,2,0),0),50%)</f>
        <v>0</v>
      </c>
      <c r="Q212" s="412">
        <f t="shared" si="9"/>
        <v>0</v>
      </c>
    </row>
    <row r="213" spans="2:17" ht="15" customHeight="1" x14ac:dyDescent="0.25">
      <c r="B213" s="399"/>
      <c r="C213" s="407" t="str">
        <f>IFERROR(VLOOKUP(B213,Deelnemersoverzicht!B$7:E$56,2,0)," ")</f>
        <v xml:space="preserve"> </v>
      </c>
      <c r="D213" s="408" t="str">
        <f>IFERROR(VLOOKUP(B213,Deelnemersoverzicht!B$7:E$56,4,0)," ")</f>
        <v xml:space="preserve"> </v>
      </c>
      <c r="E213" s="651"/>
      <c r="F213" s="652"/>
      <c r="G213" s="652"/>
      <c r="H213" s="652"/>
      <c r="I213" s="652"/>
      <c r="J213" s="652"/>
      <c r="K213" s="652"/>
      <c r="L213" s="652"/>
      <c r="M213" s="653"/>
      <c r="N213" s="318"/>
      <c r="O213" s="395"/>
      <c r="P213" s="398">
        <f>IF($N$10="Art. 25 AGVV",IFERROR(VLOOKUP(O213,Data!A$1:B$4,2,0),0),50%)</f>
        <v>0</v>
      </c>
      <c r="Q213" s="412">
        <f t="shared" si="9"/>
        <v>0</v>
      </c>
    </row>
    <row r="214" spans="2:17" ht="15" customHeight="1" x14ac:dyDescent="0.25">
      <c r="B214" s="399"/>
      <c r="C214" s="407" t="str">
        <f>IFERROR(VLOOKUP(B214,Deelnemersoverzicht!B$7:E$56,2,0)," ")</f>
        <v xml:space="preserve"> </v>
      </c>
      <c r="D214" s="408" t="str">
        <f>IFERROR(VLOOKUP(B214,Deelnemersoverzicht!B$7:E$56,4,0)," ")</f>
        <v xml:space="preserve"> </v>
      </c>
      <c r="E214" s="651"/>
      <c r="F214" s="652"/>
      <c r="G214" s="652"/>
      <c r="H214" s="652"/>
      <c r="I214" s="652"/>
      <c r="J214" s="652"/>
      <c r="K214" s="652"/>
      <c r="L214" s="652"/>
      <c r="M214" s="653"/>
      <c r="N214" s="318"/>
      <c r="O214" s="395"/>
      <c r="P214" s="398">
        <f>IF($N$10="Art. 25 AGVV",IFERROR(VLOOKUP(O214,Data!A$1:B$4,2,0),0),50%)</f>
        <v>0</v>
      </c>
      <c r="Q214" s="412">
        <f t="shared" si="9"/>
        <v>0</v>
      </c>
    </row>
    <row r="215" spans="2:17" ht="15" customHeight="1" x14ac:dyDescent="0.25">
      <c r="B215" s="399"/>
      <c r="C215" s="407" t="str">
        <f>IFERROR(VLOOKUP(B215,Deelnemersoverzicht!B$7:E$56,2,0)," ")</f>
        <v xml:space="preserve"> </v>
      </c>
      <c r="D215" s="408" t="str">
        <f>IFERROR(VLOOKUP(B215,Deelnemersoverzicht!B$7:E$56,4,0)," ")</f>
        <v xml:space="preserve"> </v>
      </c>
      <c r="E215" s="651"/>
      <c r="F215" s="652"/>
      <c r="G215" s="652"/>
      <c r="H215" s="652"/>
      <c r="I215" s="652"/>
      <c r="J215" s="652"/>
      <c r="K215" s="652"/>
      <c r="L215" s="652"/>
      <c r="M215" s="653"/>
      <c r="N215" s="318"/>
      <c r="O215" s="395"/>
      <c r="P215" s="398">
        <f>IF($N$10="Art. 25 AGVV",IFERROR(VLOOKUP(O215,Data!A$1:B$4,2,0),0),50%)</f>
        <v>0</v>
      </c>
      <c r="Q215" s="412">
        <f t="shared" si="9"/>
        <v>0</v>
      </c>
    </row>
    <row r="216" spans="2:17" ht="15" customHeight="1" x14ac:dyDescent="0.25">
      <c r="B216" s="399"/>
      <c r="C216" s="407" t="str">
        <f>IFERROR(VLOOKUP(B216,Deelnemersoverzicht!B$7:E$56,2,0)," ")</f>
        <v xml:space="preserve"> </v>
      </c>
      <c r="D216" s="408" t="str">
        <f>IFERROR(VLOOKUP(B216,Deelnemersoverzicht!B$7:E$56,4,0)," ")</f>
        <v xml:space="preserve"> </v>
      </c>
      <c r="E216" s="651"/>
      <c r="F216" s="652"/>
      <c r="G216" s="652"/>
      <c r="H216" s="652"/>
      <c r="I216" s="652"/>
      <c r="J216" s="652"/>
      <c r="K216" s="652"/>
      <c r="L216" s="652"/>
      <c r="M216" s="653"/>
      <c r="N216" s="318"/>
      <c r="O216" s="395"/>
      <c r="P216" s="398">
        <f>IF($N$10="Art. 25 AGVV",IFERROR(VLOOKUP(O216,Data!A$1:B$4,2,0),0),50%)</f>
        <v>0</v>
      </c>
      <c r="Q216" s="412">
        <f t="shared" si="9"/>
        <v>0</v>
      </c>
    </row>
    <row r="217" spans="2:17" ht="15" customHeight="1" x14ac:dyDescent="0.25">
      <c r="B217" s="399"/>
      <c r="C217" s="407" t="str">
        <f>IFERROR(VLOOKUP(B217,Deelnemersoverzicht!B$7:E$56,2,0)," ")</f>
        <v xml:space="preserve"> </v>
      </c>
      <c r="D217" s="408" t="str">
        <f>IFERROR(VLOOKUP(B217,Deelnemersoverzicht!B$7:E$56,4,0)," ")</f>
        <v xml:space="preserve"> </v>
      </c>
      <c r="E217" s="651"/>
      <c r="F217" s="652"/>
      <c r="G217" s="652"/>
      <c r="H217" s="652"/>
      <c r="I217" s="652"/>
      <c r="J217" s="652"/>
      <c r="K217" s="652"/>
      <c r="L217" s="652"/>
      <c r="M217" s="653"/>
      <c r="N217" s="318"/>
      <c r="O217" s="395"/>
      <c r="P217" s="398">
        <f>IF($N$10="Art. 25 AGVV",IFERROR(VLOOKUP(O217,Data!A$1:B$4,2,0),0),50%)</f>
        <v>0</v>
      </c>
      <c r="Q217" s="412">
        <f t="shared" si="9"/>
        <v>0</v>
      </c>
    </row>
    <row r="218" spans="2:17" ht="15" customHeight="1" x14ac:dyDescent="0.25">
      <c r="B218" s="399"/>
      <c r="C218" s="407" t="str">
        <f>IFERROR(VLOOKUP(B218,Deelnemersoverzicht!B$7:E$56,2,0)," ")</f>
        <v xml:space="preserve"> </v>
      </c>
      <c r="D218" s="408" t="str">
        <f>IFERROR(VLOOKUP(B218,Deelnemersoverzicht!B$7:E$56,4,0)," ")</f>
        <v xml:space="preserve"> </v>
      </c>
      <c r="E218" s="651"/>
      <c r="F218" s="652"/>
      <c r="G218" s="652"/>
      <c r="H218" s="652"/>
      <c r="I218" s="652"/>
      <c r="J218" s="652"/>
      <c r="K218" s="652"/>
      <c r="L218" s="652"/>
      <c r="M218" s="653"/>
      <c r="N218" s="318"/>
      <c r="O218" s="395"/>
      <c r="P218" s="398">
        <f>IF($N$10="Art. 25 AGVV",IFERROR(VLOOKUP(O218,Data!A$1:B$4,2,0),0),50%)</f>
        <v>0</v>
      </c>
      <c r="Q218" s="412">
        <f t="shared" si="9"/>
        <v>0</v>
      </c>
    </row>
    <row r="219" spans="2:17" ht="15" customHeight="1" x14ac:dyDescent="0.25">
      <c r="B219" s="399"/>
      <c r="C219" s="407" t="str">
        <f>IFERROR(VLOOKUP(B219,Deelnemersoverzicht!B$7:E$56,2,0)," ")</f>
        <v xml:space="preserve"> </v>
      </c>
      <c r="D219" s="408" t="str">
        <f>IFERROR(VLOOKUP(B219,Deelnemersoverzicht!B$7:E$56,4,0)," ")</f>
        <v xml:space="preserve"> </v>
      </c>
      <c r="E219" s="651"/>
      <c r="F219" s="652"/>
      <c r="G219" s="652"/>
      <c r="H219" s="652"/>
      <c r="I219" s="652"/>
      <c r="J219" s="652"/>
      <c r="K219" s="652"/>
      <c r="L219" s="652"/>
      <c r="M219" s="653"/>
      <c r="N219" s="318"/>
      <c r="O219" s="395"/>
      <c r="P219" s="398">
        <f>IF($N$10="Art. 25 AGVV",IFERROR(VLOOKUP(O219,Data!A$1:B$4,2,0),0),50%)</f>
        <v>0</v>
      </c>
      <c r="Q219" s="412">
        <f t="shared" si="9"/>
        <v>0</v>
      </c>
    </row>
    <row r="220" spans="2:17" ht="15" customHeight="1" x14ac:dyDescent="0.25">
      <c r="B220" s="399"/>
      <c r="C220" s="407" t="str">
        <f>IFERROR(VLOOKUP(B220,Deelnemersoverzicht!B$7:E$56,2,0)," ")</f>
        <v xml:space="preserve"> </v>
      </c>
      <c r="D220" s="408" t="str">
        <f>IFERROR(VLOOKUP(B220,Deelnemersoverzicht!B$7:E$56,4,0)," ")</f>
        <v xml:space="preserve"> </v>
      </c>
      <c r="E220" s="651"/>
      <c r="F220" s="652"/>
      <c r="G220" s="652"/>
      <c r="H220" s="652"/>
      <c r="I220" s="652"/>
      <c r="J220" s="652"/>
      <c r="K220" s="652"/>
      <c r="L220" s="652"/>
      <c r="M220" s="653"/>
      <c r="N220" s="318"/>
      <c r="O220" s="395"/>
      <c r="P220" s="398">
        <f>IF($N$10="Art. 25 AGVV",IFERROR(VLOOKUP(O220,Data!A$1:B$4,2,0),0),50%)</f>
        <v>0</v>
      </c>
      <c r="Q220" s="412">
        <f t="shared" si="9"/>
        <v>0</v>
      </c>
    </row>
    <row r="221" spans="2:17" ht="15" customHeight="1" x14ac:dyDescent="0.25">
      <c r="B221" s="399"/>
      <c r="C221" s="407" t="str">
        <f>IFERROR(VLOOKUP(B221,Deelnemersoverzicht!B$7:E$56,2,0)," ")</f>
        <v xml:space="preserve"> </v>
      </c>
      <c r="D221" s="408" t="str">
        <f>IFERROR(VLOOKUP(B221,Deelnemersoverzicht!B$7:E$56,4,0)," ")</f>
        <v xml:space="preserve"> </v>
      </c>
      <c r="E221" s="651"/>
      <c r="F221" s="652"/>
      <c r="G221" s="652"/>
      <c r="H221" s="652"/>
      <c r="I221" s="652"/>
      <c r="J221" s="652"/>
      <c r="K221" s="652"/>
      <c r="L221" s="652"/>
      <c r="M221" s="653"/>
      <c r="N221" s="318"/>
      <c r="O221" s="395"/>
      <c r="P221" s="398">
        <f>IF($N$10="Art. 25 AGVV",IFERROR(VLOOKUP(O221,Data!A$1:B$4,2,0),0),50%)</f>
        <v>0</v>
      </c>
      <c r="Q221" s="412">
        <f t="shared" si="9"/>
        <v>0</v>
      </c>
    </row>
    <row r="222" spans="2:17" ht="15" customHeight="1" x14ac:dyDescent="0.25">
      <c r="B222" s="399"/>
      <c r="C222" s="407" t="str">
        <f>IFERROR(VLOOKUP(B222,Deelnemersoverzicht!B$7:E$56,2,0)," ")</f>
        <v xml:space="preserve"> </v>
      </c>
      <c r="D222" s="408" t="str">
        <f>IFERROR(VLOOKUP(B222,Deelnemersoverzicht!B$7:E$56,4,0)," ")</f>
        <v xml:space="preserve"> </v>
      </c>
      <c r="E222" s="651"/>
      <c r="F222" s="652"/>
      <c r="G222" s="652"/>
      <c r="H222" s="652"/>
      <c r="I222" s="652"/>
      <c r="J222" s="652"/>
      <c r="K222" s="652"/>
      <c r="L222" s="652"/>
      <c r="M222" s="653"/>
      <c r="N222" s="318"/>
      <c r="O222" s="395"/>
      <c r="P222" s="398">
        <f>IF($N$10="Art. 25 AGVV",IFERROR(VLOOKUP(O222,Data!A$1:B$4,2,0),0),50%)</f>
        <v>0</v>
      </c>
      <c r="Q222" s="412">
        <f t="shared" si="9"/>
        <v>0</v>
      </c>
    </row>
    <row r="223" spans="2:17" ht="15" customHeight="1" x14ac:dyDescent="0.25">
      <c r="B223" s="399"/>
      <c r="C223" s="407" t="str">
        <f>IFERROR(VLOOKUP(B223,Deelnemersoverzicht!B$7:E$56,2,0)," ")</f>
        <v xml:space="preserve"> </v>
      </c>
      <c r="D223" s="408" t="str">
        <f>IFERROR(VLOOKUP(B223,Deelnemersoverzicht!B$7:E$56,4,0)," ")</f>
        <v xml:space="preserve"> </v>
      </c>
      <c r="E223" s="651"/>
      <c r="F223" s="652"/>
      <c r="G223" s="652"/>
      <c r="H223" s="652"/>
      <c r="I223" s="652"/>
      <c r="J223" s="652"/>
      <c r="K223" s="652"/>
      <c r="L223" s="652"/>
      <c r="M223" s="653"/>
      <c r="N223" s="318"/>
      <c r="O223" s="395"/>
      <c r="P223" s="398">
        <f>IF($N$10="Art. 25 AGVV",IFERROR(VLOOKUP(O223,Data!A$1:B$4,2,0),0),50%)</f>
        <v>0</v>
      </c>
      <c r="Q223" s="412">
        <f t="shared" si="9"/>
        <v>0</v>
      </c>
    </row>
    <row r="224" spans="2:17" ht="15" customHeight="1" x14ac:dyDescent="0.25">
      <c r="B224" s="399"/>
      <c r="C224" s="407" t="str">
        <f>IFERROR(VLOOKUP(B224,Deelnemersoverzicht!B$7:E$56,2,0)," ")</f>
        <v xml:space="preserve"> </v>
      </c>
      <c r="D224" s="408" t="str">
        <f>IFERROR(VLOOKUP(B224,Deelnemersoverzicht!B$7:E$56,4,0)," ")</f>
        <v xml:space="preserve"> </v>
      </c>
      <c r="E224" s="651"/>
      <c r="F224" s="652"/>
      <c r="G224" s="652"/>
      <c r="H224" s="652"/>
      <c r="I224" s="652"/>
      <c r="J224" s="652"/>
      <c r="K224" s="652"/>
      <c r="L224" s="652"/>
      <c r="M224" s="653"/>
      <c r="N224" s="318"/>
      <c r="O224" s="395"/>
      <c r="P224" s="398">
        <f>IF($N$10="Art. 25 AGVV",IFERROR(VLOOKUP(O224,Data!A$1:B$4,2,0),0),50%)</f>
        <v>0</v>
      </c>
      <c r="Q224" s="412">
        <f t="shared" si="9"/>
        <v>0</v>
      </c>
    </row>
    <row r="225" spans="2:17" ht="15" customHeight="1" x14ac:dyDescent="0.25">
      <c r="B225" s="399"/>
      <c r="C225" s="407" t="str">
        <f>IFERROR(VLOOKUP(B225,Deelnemersoverzicht!B$7:E$56,2,0)," ")</f>
        <v xml:space="preserve"> </v>
      </c>
      <c r="D225" s="408" t="str">
        <f>IFERROR(VLOOKUP(B225,Deelnemersoverzicht!B$7:E$56,4,0)," ")</f>
        <v xml:space="preserve"> </v>
      </c>
      <c r="E225" s="651"/>
      <c r="F225" s="652"/>
      <c r="G225" s="652"/>
      <c r="H225" s="652"/>
      <c r="I225" s="652"/>
      <c r="J225" s="652"/>
      <c r="K225" s="652"/>
      <c r="L225" s="652"/>
      <c r="M225" s="653"/>
      <c r="N225" s="318"/>
      <c r="O225" s="395"/>
      <c r="P225" s="398">
        <f>IF($N$10="Art. 25 AGVV",IFERROR(VLOOKUP(O225,Data!A$1:B$4,2,0),0),50%)</f>
        <v>0</v>
      </c>
      <c r="Q225" s="412">
        <f t="shared" si="9"/>
        <v>0</v>
      </c>
    </row>
    <row r="226" spans="2:17" ht="15" customHeight="1" x14ac:dyDescent="0.25">
      <c r="B226" s="399"/>
      <c r="C226" s="407" t="str">
        <f>IFERROR(VLOOKUP(B226,Deelnemersoverzicht!B$7:E$56,2,0)," ")</f>
        <v xml:space="preserve"> </v>
      </c>
      <c r="D226" s="408" t="str">
        <f>IFERROR(VLOOKUP(B226,Deelnemersoverzicht!B$7:E$56,4,0)," ")</f>
        <v xml:space="preserve"> </v>
      </c>
      <c r="E226" s="651"/>
      <c r="F226" s="652"/>
      <c r="G226" s="652"/>
      <c r="H226" s="652"/>
      <c r="I226" s="652"/>
      <c r="J226" s="652"/>
      <c r="K226" s="652"/>
      <c r="L226" s="652"/>
      <c r="M226" s="653"/>
      <c r="N226" s="318"/>
      <c r="O226" s="395"/>
      <c r="P226" s="398">
        <f>IF($N$10="Art. 25 AGVV",IFERROR(VLOOKUP(O226,Data!A$1:B$4,2,0),0),50%)</f>
        <v>0</v>
      </c>
      <c r="Q226" s="412">
        <f t="shared" si="9"/>
        <v>0</v>
      </c>
    </row>
    <row r="227" spans="2:17" ht="15" customHeight="1" x14ac:dyDescent="0.25">
      <c r="B227" s="399"/>
      <c r="C227" s="407" t="str">
        <f>IFERROR(VLOOKUP(B227,Deelnemersoverzicht!B$7:E$56,2,0)," ")</f>
        <v xml:space="preserve"> </v>
      </c>
      <c r="D227" s="408" t="str">
        <f>IFERROR(VLOOKUP(B227,Deelnemersoverzicht!B$7:E$56,4,0)," ")</f>
        <v xml:space="preserve"> </v>
      </c>
      <c r="E227" s="651"/>
      <c r="F227" s="652"/>
      <c r="G227" s="652"/>
      <c r="H227" s="652"/>
      <c r="I227" s="652"/>
      <c r="J227" s="652"/>
      <c r="K227" s="652"/>
      <c r="L227" s="652"/>
      <c r="M227" s="653"/>
      <c r="N227" s="318"/>
      <c r="O227" s="395"/>
      <c r="P227" s="398">
        <f>IF($N$10="Art. 25 AGVV",IFERROR(VLOOKUP(O227,Data!A$1:B$4,2,0),0),50%)</f>
        <v>0</v>
      </c>
      <c r="Q227" s="412">
        <f t="shared" si="9"/>
        <v>0</v>
      </c>
    </row>
    <row r="228" spans="2:17" ht="15" customHeight="1" x14ac:dyDescent="0.25">
      <c r="B228" s="399"/>
      <c r="C228" s="407" t="str">
        <f>IFERROR(VLOOKUP(B228,Deelnemersoverzicht!B$7:E$56,2,0)," ")</f>
        <v xml:space="preserve"> </v>
      </c>
      <c r="D228" s="408" t="str">
        <f>IFERROR(VLOOKUP(B228,Deelnemersoverzicht!B$7:E$56,4,0)," ")</f>
        <v xml:space="preserve"> </v>
      </c>
      <c r="E228" s="651"/>
      <c r="F228" s="652"/>
      <c r="G228" s="652"/>
      <c r="H228" s="652"/>
      <c r="I228" s="652"/>
      <c r="J228" s="652"/>
      <c r="K228" s="652"/>
      <c r="L228" s="652"/>
      <c r="M228" s="653"/>
      <c r="N228" s="318"/>
      <c r="O228" s="395"/>
      <c r="P228" s="398">
        <f>IF($N$10="Art. 25 AGVV",IFERROR(VLOOKUP(O228,Data!A$1:B$4,2,0),0),50%)</f>
        <v>0</v>
      </c>
      <c r="Q228" s="412">
        <f t="shared" si="9"/>
        <v>0</v>
      </c>
    </row>
    <row r="229" spans="2:17" ht="13" x14ac:dyDescent="0.3">
      <c r="B229" s="315" t="s">
        <v>7</v>
      </c>
      <c r="C229" s="316"/>
      <c r="D229" s="316"/>
      <c r="E229" s="316"/>
      <c r="F229" s="316"/>
      <c r="G229" s="316"/>
      <c r="H229" s="316"/>
      <c r="I229" s="316"/>
      <c r="J229" s="316"/>
      <c r="K229" s="316"/>
      <c r="L229" s="316"/>
      <c r="M229" s="316"/>
      <c r="N229" s="427">
        <f>SUM(N179:N228)</f>
        <v>0</v>
      </c>
      <c r="O229" s="316"/>
      <c r="P229" s="419"/>
      <c r="Q229" s="319">
        <f>SUM(Q179:Q228)</f>
        <v>0</v>
      </c>
    </row>
    <row r="231" spans="2:17" ht="13" x14ac:dyDescent="0.3">
      <c r="B231" s="320" t="s">
        <v>373</v>
      </c>
    </row>
    <row r="232" spans="2:17" ht="13" x14ac:dyDescent="0.3">
      <c r="B232" s="315" t="s">
        <v>9</v>
      </c>
      <c r="C232" s="316"/>
      <c r="D232" s="316"/>
      <c r="E232" s="316"/>
      <c r="F232" s="316"/>
      <c r="G232" s="316"/>
      <c r="H232" s="316"/>
      <c r="I232" s="316"/>
      <c r="J232" s="316"/>
      <c r="K232" s="316"/>
      <c r="L232" s="316"/>
      <c r="M232" s="316"/>
      <c r="N232" s="316"/>
      <c r="O232" s="316"/>
      <c r="P232" s="316"/>
      <c r="Q232" s="317" t="s">
        <v>12</v>
      </c>
    </row>
    <row r="233" spans="2:17" ht="15" customHeight="1" x14ac:dyDescent="0.25">
      <c r="B233" s="648"/>
      <c r="C233" s="649"/>
      <c r="D233" s="649"/>
      <c r="E233" s="649"/>
      <c r="F233" s="649"/>
      <c r="G233" s="649"/>
      <c r="H233" s="649"/>
      <c r="I233" s="649"/>
      <c r="J233" s="649"/>
      <c r="K233" s="649"/>
      <c r="L233" s="649"/>
      <c r="M233" s="649"/>
      <c r="N233" s="649"/>
      <c r="O233" s="649"/>
      <c r="P233" s="650"/>
      <c r="Q233" s="323"/>
    </row>
    <row r="234" spans="2:17" ht="15" customHeight="1" x14ac:dyDescent="0.25">
      <c r="B234" s="648"/>
      <c r="C234" s="649"/>
      <c r="D234" s="649"/>
      <c r="E234" s="649"/>
      <c r="F234" s="649"/>
      <c r="G234" s="649"/>
      <c r="H234" s="649"/>
      <c r="I234" s="649"/>
      <c r="J234" s="649"/>
      <c r="K234" s="649"/>
      <c r="L234" s="649"/>
      <c r="M234" s="649"/>
      <c r="N234" s="649"/>
      <c r="O234" s="649"/>
      <c r="P234" s="650"/>
      <c r="Q234" s="318"/>
    </row>
    <row r="235" spans="2:17" ht="15" customHeight="1" x14ac:dyDescent="0.25">
      <c r="B235" s="648"/>
      <c r="C235" s="649"/>
      <c r="D235" s="649"/>
      <c r="E235" s="649"/>
      <c r="F235" s="649"/>
      <c r="G235" s="649"/>
      <c r="H235" s="649"/>
      <c r="I235" s="649"/>
      <c r="J235" s="649"/>
      <c r="K235" s="649"/>
      <c r="L235" s="649"/>
      <c r="M235" s="649"/>
      <c r="N235" s="649"/>
      <c r="O235" s="649"/>
      <c r="P235" s="650"/>
      <c r="Q235" s="318"/>
    </row>
    <row r="236" spans="2:17" ht="15" customHeight="1" x14ac:dyDescent="0.25">
      <c r="B236" s="648"/>
      <c r="C236" s="649"/>
      <c r="D236" s="649"/>
      <c r="E236" s="649"/>
      <c r="F236" s="649"/>
      <c r="G236" s="649"/>
      <c r="H236" s="649"/>
      <c r="I236" s="649"/>
      <c r="J236" s="649"/>
      <c r="K236" s="649"/>
      <c r="L236" s="649"/>
      <c r="M236" s="649"/>
      <c r="N236" s="649"/>
      <c r="O236" s="649"/>
      <c r="P236" s="650"/>
      <c r="Q236" s="318"/>
    </row>
    <row r="237" spans="2:17" ht="15" customHeight="1" x14ac:dyDescent="0.25">
      <c r="B237" s="648"/>
      <c r="C237" s="649"/>
      <c r="D237" s="649"/>
      <c r="E237" s="649"/>
      <c r="F237" s="649"/>
      <c r="G237" s="649"/>
      <c r="H237" s="649"/>
      <c r="I237" s="649"/>
      <c r="J237" s="649"/>
      <c r="K237" s="649"/>
      <c r="L237" s="649"/>
      <c r="M237" s="649"/>
      <c r="N237" s="649"/>
      <c r="O237" s="649"/>
      <c r="P237" s="650"/>
      <c r="Q237" s="318"/>
    </row>
    <row r="238" spans="2:17" ht="15" customHeight="1" x14ac:dyDescent="0.25">
      <c r="B238" s="648"/>
      <c r="C238" s="649"/>
      <c r="D238" s="649"/>
      <c r="E238" s="649"/>
      <c r="F238" s="649"/>
      <c r="G238" s="649"/>
      <c r="H238" s="649"/>
      <c r="I238" s="649"/>
      <c r="J238" s="649"/>
      <c r="K238" s="649"/>
      <c r="L238" s="649"/>
      <c r="M238" s="649"/>
      <c r="N238" s="649"/>
      <c r="O238" s="649"/>
      <c r="P238" s="650"/>
      <c r="Q238" s="318"/>
    </row>
    <row r="239" spans="2:17" ht="15" customHeight="1" x14ac:dyDescent="0.25">
      <c r="B239" s="648"/>
      <c r="C239" s="649"/>
      <c r="D239" s="649"/>
      <c r="E239" s="649"/>
      <c r="F239" s="649"/>
      <c r="G239" s="649"/>
      <c r="H239" s="649"/>
      <c r="I239" s="649"/>
      <c r="J239" s="649"/>
      <c r="K239" s="649"/>
      <c r="L239" s="649"/>
      <c r="M239" s="649"/>
      <c r="N239" s="649"/>
      <c r="O239" s="649"/>
      <c r="P239" s="650"/>
      <c r="Q239" s="318"/>
    </row>
    <row r="240" spans="2:17" ht="15" customHeight="1" x14ac:dyDescent="0.25">
      <c r="B240" s="648"/>
      <c r="C240" s="649"/>
      <c r="D240" s="649"/>
      <c r="E240" s="649"/>
      <c r="F240" s="649"/>
      <c r="G240" s="649"/>
      <c r="H240" s="649"/>
      <c r="I240" s="649"/>
      <c r="J240" s="649"/>
      <c r="K240" s="649"/>
      <c r="L240" s="649"/>
      <c r="M240" s="649"/>
      <c r="N240" s="649"/>
      <c r="O240" s="649"/>
      <c r="P240" s="650"/>
      <c r="Q240" s="318"/>
    </row>
    <row r="241" spans="2:17" ht="15" customHeight="1" x14ac:dyDescent="0.25">
      <c r="B241" s="648"/>
      <c r="C241" s="649"/>
      <c r="D241" s="649"/>
      <c r="E241" s="649"/>
      <c r="F241" s="649"/>
      <c r="G241" s="649"/>
      <c r="H241" s="649"/>
      <c r="I241" s="649"/>
      <c r="J241" s="649"/>
      <c r="K241" s="649"/>
      <c r="L241" s="649"/>
      <c r="M241" s="649"/>
      <c r="N241" s="649"/>
      <c r="O241" s="649"/>
      <c r="P241" s="650"/>
      <c r="Q241" s="318"/>
    </row>
    <row r="242" spans="2:17" ht="15" customHeight="1" x14ac:dyDescent="0.25">
      <c r="B242" s="648"/>
      <c r="C242" s="649"/>
      <c r="D242" s="649"/>
      <c r="E242" s="649"/>
      <c r="F242" s="649"/>
      <c r="G242" s="649"/>
      <c r="H242" s="649"/>
      <c r="I242" s="649"/>
      <c r="J242" s="649"/>
      <c r="K242" s="649"/>
      <c r="L242" s="649"/>
      <c r="M242" s="649"/>
      <c r="N242" s="649"/>
      <c r="O242" s="649"/>
      <c r="P242" s="650"/>
      <c r="Q242" s="318"/>
    </row>
    <row r="243" spans="2:17" ht="15" customHeight="1" x14ac:dyDescent="0.25">
      <c r="B243" s="648"/>
      <c r="C243" s="649"/>
      <c r="D243" s="649"/>
      <c r="E243" s="649"/>
      <c r="F243" s="649"/>
      <c r="G243" s="649"/>
      <c r="H243" s="649"/>
      <c r="I243" s="649"/>
      <c r="J243" s="649"/>
      <c r="K243" s="649"/>
      <c r="L243" s="649"/>
      <c r="M243" s="649"/>
      <c r="N243" s="649"/>
      <c r="O243" s="649"/>
      <c r="P243" s="650"/>
      <c r="Q243" s="318"/>
    </row>
    <row r="244" spans="2:17" ht="15" customHeight="1" x14ac:dyDescent="0.25">
      <c r="B244" s="648"/>
      <c r="C244" s="649"/>
      <c r="D244" s="649"/>
      <c r="E244" s="649"/>
      <c r="F244" s="649"/>
      <c r="G244" s="649"/>
      <c r="H244" s="649"/>
      <c r="I244" s="649"/>
      <c r="J244" s="649"/>
      <c r="K244" s="649"/>
      <c r="L244" s="649"/>
      <c r="M244" s="649"/>
      <c r="N244" s="649"/>
      <c r="O244" s="649"/>
      <c r="P244" s="650"/>
      <c r="Q244" s="318"/>
    </row>
    <row r="245" spans="2:17" ht="15" customHeight="1" x14ac:dyDescent="0.25">
      <c r="B245" s="648"/>
      <c r="C245" s="649"/>
      <c r="D245" s="649"/>
      <c r="E245" s="649"/>
      <c r="F245" s="649"/>
      <c r="G245" s="649"/>
      <c r="H245" s="649"/>
      <c r="I245" s="649"/>
      <c r="J245" s="649"/>
      <c r="K245" s="649"/>
      <c r="L245" s="649"/>
      <c r="M245" s="649"/>
      <c r="N245" s="649"/>
      <c r="O245" s="649"/>
      <c r="P245" s="650"/>
      <c r="Q245" s="318"/>
    </row>
    <row r="246" spans="2:17" ht="15" customHeight="1" x14ac:dyDescent="0.25">
      <c r="B246" s="648"/>
      <c r="C246" s="649"/>
      <c r="D246" s="649"/>
      <c r="E246" s="649"/>
      <c r="F246" s="649"/>
      <c r="G246" s="649"/>
      <c r="H246" s="649"/>
      <c r="I246" s="649"/>
      <c r="J246" s="649"/>
      <c r="K246" s="649"/>
      <c r="L246" s="649"/>
      <c r="M246" s="649"/>
      <c r="N246" s="649"/>
      <c r="O246" s="649"/>
      <c r="P246" s="650"/>
      <c r="Q246" s="318"/>
    </row>
    <row r="247" spans="2:17" ht="15" customHeight="1" x14ac:dyDescent="0.25">
      <c r="B247" s="648"/>
      <c r="C247" s="649"/>
      <c r="D247" s="649"/>
      <c r="E247" s="649"/>
      <c r="F247" s="649"/>
      <c r="G247" s="649"/>
      <c r="H247" s="649"/>
      <c r="I247" s="649"/>
      <c r="J247" s="649"/>
      <c r="K247" s="649"/>
      <c r="L247" s="649"/>
      <c r="M247" s="649"/>
      <c r="N247" s="649"/>
      <c r="O247" s="649"/>
      <c r="P247" s="650"/>
      <c r="Q247" s="318"/>
    </row>
    <row r="248" spans="2:17" ht="15" customHeight="1" x14ac:dyDescent="0.25">
      <c r="B248" s="648"/>
      <c r="C248" s="649"/>
      <c r="D248" s="649"/>
      <c r="E248" s="649"/>
      <c r="F248" s="649"/>
      <c r="G248" s="649"/>
      <c r="H248" s="649"/>
      <c r="I248" s="649"/>
      <c r="J248" s="649"/>
      <c r="K248" s="649"/>
      <c r="L248" s="649"/>
      <c r="M248" s="649"/>
      <c r="N248" s="649"/>
      <c r="O248" s="649"/>
      <c r="P248" s="650"/>
      <c r="Q248" s="318"/>
    </row>
    <row r="249" spans="2:17" ht="15" customHeight="1" x14ac:dyDescent="0.25">
      <c r="B249" s="648"/>
      <c r="C249" s="649"/>
      <c r="D249" s="649"/>
      <c r="E249" s="649"/>
      <c r="F249" s="649"/>
      <c r="G249" s="649"/>
      <c r="H249" s="649"/>
      <c r="I249" s="649"/>
      <c r="J249" s="649"/>
      <c r="K249" s="649"/>
      <c r="L249" s="649"/>
      <c r="M249" s="649"/>
      <c r="N249" s="649"/>
      <c r="O249" s="649"/>
      <c r="P249" s="650"/>
      <c r="Q249" s="318"/>
    </row>
    <row r="250" spans="2:17" ht="15" customHeight="1" x14ac:dyDescent="0.25">
      <c r="B250" s="648"/>
      <c r="C250" s="649"/>
      <c r="D250" s="649"/>
      <c r="E250" s="649"/>
      <c r="F250" s="649"/>
      <c r="G250" s="649"/>
      <c r="H250" s="649"/>
      <c r="I250" s="649"/>
      <c r="J250" s="649"/>
      <c r="K250" s="649"/>
      <c r="L250" s="649"/>
      <c r="M250" s="649"/>
      <c r="N250" s="649"/>
      <c r="O250" s="649"/>
      <c r="P250" s="650"/>
      <c r="Q250" s="318"/>
    </row>
    <row r="251" spans="2:17" ht="15" customHeight="1" x14ac:dyDescent="0.25">
      <c r="B251" s="648"/>
      <c r="C251" s="649"/>
      <c r="D251" s="649"/>
      <c r="E251" s="649"/>
      <c r="F251" s="649"/>
      <c r="G251" s="649"/>
      <c r="H251" s="649"/>
      <c r="I251" s="649"/>
      <c r="J251" s="649"/>
      <c r="K251" s="649"/>
      <c r="L251" s="649"/>
      <c r="M251" s="649"/>
      <c r="N251" s="649"/>
      <c r="O251" s="649"/>
      <c r="P251" s="650"/>
      <c r="Q251" s="318"/>
    </row>
    <row r="252" spans="2:17" ht="15" customHeight="1" x14ac:dyDescent="0.25">
      <c r="B252" s="648"/>
      <c r="C252" s="649"/>
      <c r="D252" s="649"/>
      <c r="E252" s="649"/>
      <c r="F252" s="649"/>
      <c r="G252" s="649"/>
      <c r="H252" s="649"/>
      <c r="I252" s="649"/>
      <c r="J252" s="649"/>
      <c r="K252" s="649"/>
      <c r="L252" s="649"/>
      <c r="M252" s="649"/>
      <c r="N252" s="649"/>
      <c r="O252" s="649"/>
      <c r="P252" s="650"/>
      <c r="Q252" s="318"/>
    </row>
    <row r="253" spans="2:17" ht="15" customHeight="1" x14ac:dyDescent="0.25">
      <c r="B253" s="648"/>
      <c r="C253" s="649"/>
      <c r="D253" s="649"/>
      <c r="E253" s="649"/>
      <c r="F253" s="649"/>
      <c r="G253" s="649"/>
      <c r="H253" s="649"/>
      <c r="I253" s="649"/>
      <c r="J253" s="649"/>
      <c r="K253" s="649"/>
      <c r="L253" s="649"/>
      <c r="M253" s="649"/>
      <c r="N253" s="649"/>
      <c r="O253" s="649"/>
      <c r="P253" s="650"/>
      <c r="Q253" s="318"/>
    </row>
    <row r="254" spans="2:17" ht="15" customHeight="1" x14ac:dyDescent="0.25">
      <c r="B254" s="648"/>
      <c r="C254" s="649"/>
      <c r="D254" s="649"/>
      <c r="E254" s="649"/>
      <c r="F254" s="649"/>
      <c r="G254" s="649"/>
      <c r="H254" s="649"/>
      <c r="I254" s="649"/>
      <c r="J254" s="649"/>
      <c r="K254" s="649"/>
      <c r="L254" s="649"/>
      <c r="M254" s="649"/>
      <c r="N254" s="649"/>
      <c r="O254" s="649"/>
      <c r="P254" s="650"/>
      <c r="Q254" s="318"/>
    </row>
    <row r="255" spans="2:17" ht="15" customHeight="1" x14ac:dyDescent="0.25">
      <c r="B255" s="648"/>
      <c r="C255" s="649"/>
      <c r="D255" s="649"/>
      <c r="E255" s="649"/>
      <c r="F255" s="649"/>
      <c r="G255" s="649"/>
      <c r="H255" s="649"/>
      <c r="I255" s="649"/>
      <c r="J255" s="649"/>
      <c r="K255" s="649"/>
      <c r="L255" s="649"/>
      <c r="M255" s="649"/>
      <c r="N255" s="649"/>
      <c r="O255" s="649"/>
      <c r="P255" s="650"/>
      <c r="Q255" s="318"/>
    </row>
    <row r="256" spans="2:17" ht="15" customHeight="1" x14ac:dyDescent="0.25">
      <c r="B256" s="648"/>
      <c r="C256" s="649"/>
      <c r="D256" s="649"/>
      <c r="E256" s="649"/>
      <c r="F256" s="649"/>
      <c r="G256" s="649"/>
      <c r="H256" s="649"/>
      <c r="I256" s="649"/>
      <c r="J256" s="649"/>
      <c r="K256" s="649"/>
      <c r="L256" s="649"/>
      <c r="M256" s="649"/>
      <c r="N256" s="649"/>
      <c r="O256" s="649"/>
      <c r="P256" s="650"/>
      <c r="Q256" s="318"/>
    </row>
    <row r="257" spans="2:17" ht="15" customHeight="1" x14ac:dyDescent="0.25">
      <c r="B257" s="648"/>
      <c r="C257" s="649"/>
      <c r="D257" s="649"/>
      <c r="E257" s="649"/>
      <c r="F257" s="649"/>
      <c r="G257" s="649"/>
      <c r="H257" s="649"/>
      <c r="I257" s="649"/>
      <c r="J257" s="649"/>
      <c r="K257" s="649"/>
      <c r="L257" s="649"/>
      <c r="M257" s="649"/>
      <c r="N257" s="649"/>
      <c r="O257" s="649"/>
      <c r="P257" s="650"/>
      <c r="Q257" s="318"/>
    </row>
    <row r="258" spans="2:17" ht="15" customHeight="1" x14ac:dyDescent="0.25">
      <c r="B258" s="648"/>
      <c r="C258" s="649"/>
      <c r="D258" s="649"/>
      <c r="E258" s="649"/>
      <c r="F258" s="649"/>
      <c r="G258" s="649"/>
      <c r="H258" s="649"/>
      <c r="I258" s="649"/>
      <c r="J258" s="649"/>
      <c r="K258" s="649"/>
      <c r="L258" s="649"/>
      <c r="M258" s="649"/>
      <c r="N258" s="649"/>
      <c r="O258" s="649"/>
      <c r="P258" s="650"/>
      <c r="Q258" s="318"/>
    </row>
    <row r="259" spans="2:17" ht="15" customHeight="1" x14ac:dyDescent="0.25">
      <c r="B259" s="648"/>
      <c r="C259" s="649"/>
      <c r="D259" s="649"/>
      <c r="E259" s="649"/>
      <c r="F259" s="649"/>
      <c r="G259" s="649"/>
      <c r="H259" s="649"/>
      <c r="I259" s="649"/>
      <c r="J259" s="649"/>
      <c r="K259" s="649"/>
      <c r="L259" s="649"/>
      <c r="M259" s="649"/>
      <c r="N259" s="649"/>
      <c r="O259" s="649"/>
      <c r="P259" s="650"/>
      <c r="Q259" s="318"/>
    </row>
    <row r="260" spans="2:17" ht="15" customHeight="1" x14ac:dyDescent="0.25">
      <c r="B260" s="648"/>
      <c r="C260" s="649"/>
      <c r="D260" s="649"/>
      <c r="E260" s="649"/>
      <c r="F260" s="649"/>
      <c r="G260" s="649"/>
      <c r="H260" s="649"/>
      <c r="I260" s="649"/>
      <c r="J260" s="649"/>
      <c r="K260" s="649"/>
      <c r="L260" s="649"/>
      <c r="M260" s="649"/>
      <c r="N260" s="649"/>
      <c r="O260" s="649"/>
      <c r="P260" s="650"/>
      <c r="Q260" s="318"/>
    </row>
    <row r="261" spans="2:17" ht="15" customHeight="1" x14ac:dyDescent="0.25">
      <c r="B261" s="648"/>
      <c r="C261" s="649"/>
      <c r="D261" s="649"/>
      <c r="E261" s="649"/>
      <c r="F261" s="649"/>
      <c r="G261" s="649"/>
      <c r="H261" s="649"/>
      <c r="I261" s="649"/>
      <c r="J261" s="649"/>
      <c r="K261" s="649"/>
      <c r="L261" s="649"/>
      <c r="M261" s="649"/>
      <c r="N261" s="649"/>
      <c r="O261" s="649"/>
      <c r="P261" s="650"/>
      <c r="Q261" s="318"/>
    </row>
    <row r="262" spans="2:17" ht="15" customHeight="1" x14ac:dyDescent="0.25">
      <c r="B262" s="648"/>
      <c r="C262" s="649"/>
      <c r="D262" s="649"/>
      <c r="E262" s="649"/>
      <c r="F262" s="649"/>
      <c r="G262" s="649"/>
      <c r="H262" s="649"/>
      <c r="I262" s="649"/>
      <c r="J262" s="649"/>
      <c r="K262" s="649"/>
      <c r="L262" s="649"/>
      <c r="M262" s="649"/>
      <c r="N262" s="649"/>
      <c r="O262" s="649"/>
      <c r="P262" s="650"/>
      <c r="Q262" s="318"/>
    </row>
    <row r="263" spans="2:17" ht="15" customHeight="1" x14ac:dyDescent="0.25">
      <c r="B263" s="648"/>
      <c r="C263" s="649"/>
      <c r="D263" s="649"/>
      <c r="E263" s="649"/>
      <c r="F263" s="649"/>
      <c r="G263" s="649"/>
      <c r="H263" s="649"/>
      <c r="I263" s="649"/>
      <c r="J263" s="649"/>
      <c r="K263" s="649"/>
      <c r="L263" s="649"/>
      <c r="M263" s="649"/>
      <c r="N263" s="649"/>
      <c r="O263" s="649"/>
      <c r="P263" s="650"/>
      <c r="Q263" s="318"/>
    </row>
    <row r="264" spans="2:17" ht="15" customHeight="1" x14ac:dyDescent="0.25">
      <c r="B264" s="648"/>
      <c r="C264" s="649"/>
      <c r="D264" s="649"/>
      <c r="E264" s="649"/>
      <c r="F264" s="649"/>
      <c r="G264" s="649"/>
      <c r="H264" s="649"/>
      <c r="I264" s="649"/>
      <c r="J264" s="649"/>
      <c r="K264" s="649"/>
      <c r="L264" s="649"/>
      <c r="M264" s="649"/>
      <c r="N264" s="649"/>
      <c r="O264" s="649"/>
      <c r="P264" s="650"/>
      <c r="Q264" s="318"/>
    </row>
    <row r="265" spans="2:17" ht="15" customHeight="1" x14ac:dyDescent="0.25">
      <c r="B265" s="648"/>
      <c r="C265" s="649"/>
      <c r="D265" s="649"/>
      <c r="E265" s="649"/>
      <c r="F265" s="649"/>
      <c r="G265" s="649"/>
      <c r="H265" s="649"/>
      <c r="I265" s="649"/>
      <c r="J265" s="649"/>
      <c r="K265" s="649"/>
      <c r="L265" s="649"/>
      <c r="M265" s="649"/>
      <c r="N265" s="649"/>
      <c r="O265" s="649"/>
      <c r="P265" s="650"/>
      <c r="Q265" s="318"/>
    </row>
    <row r="266" spans="2:17" ht="15" customHeight="1" x14ac:dyDescent="0.25">
      <c r="B266" s="648"/>
      <c r="C266" s="649"/>
      <c r="D266" s="649"/>
      <c r="E266" s="649"/>
      <c r="F266" s="649"/>
      <c r="G266" s="649"/>
      <c r="H266" s="649"/>
      <c r="I266" s="649"/>
      <c r="J266" s="649"/>
      <c r="K266" s="649"/>
      <c r="L266" s="649"/>
      <c r="M266" s="649"/>
      <c r="N266" s="649"/>
      <c r="O266" s="649"/>
      <c r="P266" s="650"/>
      <c r="Q266" s="318"/>
    </row>
    <row r="267" spans="2:17" ht="15" customHeight="1" x14ac:dyDescent="0.25">
      <c r="B267" s="648"/>
      <c r="C267" s="649"/>
      <c r="D267" s="649"/>
      <c r="E267" s="649"/>
      <c r="F267" s="649"/>
      <c r="G267" s="649"/>
      <c r="H267" s="649"/>
      <c r="I267" s="649"/>
      <c r="J267" s="649"/>
      <c r="K267" s="649"/>
      <c r="L267" s="649"/>
      <c r="M267" s="649"/>
      <c r="N267" s="649"/>
      <c r="O267" s="649"/>
      <c r="P267" s="650"/>
      <c r="Q267" s="318"/>
    </row>
    <row r="268" spans="2:17" ht="15" customHeight="1" x14ac:dyDescent="0.25">
      <c r="B268" s="648"/>
      <c r="C268" s="649"/>
      <c r="D268" s="649"/>
      <c r="E268" s="649"/>
      <c r="F268" s="649"/>
      <c r="G268" s="649"/>
      <c r="H268" s="649"/>
      <c r="I268" s="649"/>
      <c r="J268" s="649"/>
      <c r="K268" s="649"/>
      <c r="L268" s="649"/>
      <c r="M268" s="649"/>
      <c r="N268" s="649"/>
      <c r="O268" s="649"/>
      <c r="P268" s="650"/>
      <c r="Q268" s="318"/>
    </row>
    <row r="269" spans="2:17" ht="15" customHeight="1" x14ac:dyDescent="0.25">
      <c r="B269" s="648"/>
      <c r="C269" s="649"/>
      <c r="D269" s="649"/>
      <c r="E269" s="649"/>
      <c r="F269" s="649"/>
      <c r="G269" s="649"/>
      <c r="H269" s="649"/>
      <c r="I269" s="649"/>
      <c r="J269" s="649"/>
      <c r="K269" s="649"/>
      <c r="L269" s="649"/>
      <c r="M269" s="649"/>
      <c r="N269" s="649"/>
      <c r="O269" s="649"/>
      <c r="P269" s="650"/>
      <c r="Q269" s="318"/>
    </row>
    <row r="270" spans="2:17" ht="15" customHeight="1" x14ac:dyDescent="0.25">
      <c r="B270" s="648"/>
      <c r="C270" s="649"/>
      <c r="D270" s="649"/>
      <c r="E270" s="649"/>
      <c r="F270" s="649"/>
      <c r="G270" s="649"/>
      <c r="H270" s="649"/>
      <c r="I270" s="649"/>
      <c r="J270" s="649"/>
      <c r="K270" s="649"/>
      <c r="L270" s="649"/>
      <c r="M270" s="649"/>
      <c r="N270" s="649"/>
      <c r="O270" s="649"/>
      <c r="P270" s="650"/>
      <c r="Q270" s="318"/>
    </row>
    <row r="271" spans="2:17" ht="15" customHeight="1" x14ac:dyDescent="0.25">
      <c r="B271" s="648"/>
      <c r="C271" s="649"/>
      <c r="D271" s="649"/>
      <c r="E271" s="649"/>
      <c r="F271" s="649"/>
      <c r="G271" s="649"/>
      <c r="H271" s="649"/>
      <c r="I271" s="649"/>
      <c r="J271" s="649"/>
      <c r="K271" s="649"/>
      <c r="L271" s="649"/>
      <c r="M271" s="649"/>
      <c r="N271" s="649"/>
      <c r="O271" s="649"/>
      <c r="P271" s="650"/>
      <c r="Q271" s="318"/>
    </row>
    <row r="272" spans="2:17" ht="15" customHeight="1" x14ac:dyDescent="0.25">
      <c r="B272" s="648"/>
      <c r="C272" s="649"/>
      <c r="D272" s="649"/>
      <c r="E272" s="649"/>
      <c r="F272" s="649"/>
      <c r="G272" s="649"/>
      <c r="H272" s="649"/>
      <c r="I272" s="649"/>
      <c r="J272" s="649"/>
      <c r="K272" s="649"/>
      <c r="L272" s="649"/>
      <c r="M272" s="649"/>
      <c r="N272" s="649"/>
      <c r="O272" s="649"/>
      <c r="P272" s="650"/>
      <c r="Q272" s="318"/>
    </row>
    <row r="273" spans="2:17" ht="15" customHeight="1" x14ac:dyDescent="0.25">
      <c r="B273" s="648"/>
      <c r="C273" s="649"/>
      <c r="D273" s="649"/>
      <c r="E273" s="649"/>
      <c r="F273" s="649"/>
      <c r="G273" s="649"/>
      <c r="H273" s="649"/>
      <c r="I273" s="649"/>
      <c r="J273" s="649"/>
      <c r="K273" s="649"/>
      <c r="L273" s="649"/>
      <c r="M273" s="649"/>
      <c r="N273" s="649"/>
      <c r="O273" s="649"/>
      <c r="P273" s="650"/>
      <c r="Q273" s="318"/>
    </row>
    <row r="274" spans="2:17" ht="15" customHeight="1" x14ac:dyDescent="0.25">
      <c r="B274" s="648"/>
      <c r="C274" s="649"/>
      <c r="D274" s="649"/>
      <c r="E274" s="649"/>
      <c r="F274" s="649"/>
      <c r="G274" s="649"/>
      <c r="H274" s="649"/>
      <c r="I274" s="649"/>
      <c r="J274" s="649"/>
      <c r="K274" s="649"/>
      <c r="L274" s="649"/>
      <c r="M274" s="649"/>
      <c r="N274" s="649"/>
      <c r="O274" s="649"/>
      <c r="P274" s="650"/>
      <c r="Q274" s="318"/>
    </row>
    <row r="275" spans="2:17" ht="15" customHeight="1" x14ac:dyDescent="0.25">
      <c r="B275" s="648"/>
      <c r="C275" s="649"/>
      <c r="D275" s="649"/>
      <c r="E275" s="649"/>
      <c r="F275" s="649"/>
      <c r="G275" s="649"/>
      <c r="H275" s="649"/>
      <c r="I275" s="649"/>
      <c r="J275" s="649"/>
      <c r="K275" s="649"/>
      <c r="L275" s="649"/>
      <c r="M275" s="649"/>
      <c r="N275" s="649"/>
      <c r="O275" s="649"/>
      <c r="P275" s="650"/>
      <c r="Q275" s="318"/>
    </row>
    <row r="276" spans="2:17" ht="15" customHeight="1" x14ac:dyDescent="0.25">
      <c r="B276" s="648"/>
      <c r="C276" s="649"/>
      <c r="D276" s="649"/>
      <c r="E276" s="649"/>
      <c r="F276" s="649"/>
      <c r="G276" s="649"/>
      <c r="H276" s="649"/>
      <c r="I276" s="649"/>
      <c r="J276" s="649"/>
      <c r="K276" s="649"/>
      <c r="L276" s="649"/>
      <c r="M276" s="649"/>
      <c r="N276" s="649"/>
      <c r="O276" s="649"/>
      <c r="P276" s="650"/>
      <c r="Q276" s="318"/>
    </row>
    <row r="277" spans="2:17" ht="15" customHeight="1" x14ac:dyDescent="0.25">
      <c r="B277" s="648"/>
      <c r="C277" s="649"/>
      <c r="D277" s="649"/>
      <c r="E277" s="649"/>
      <c r="F277" s="649"/>
      <c r="G277" s="649"/>
      <c r="H277" s="649"/>
      <c r="I277" s="649"/>
      <c r="J277" s="649"/>
      <c r="K277" s="649"/>
      <c r="L277" s="649"/>
      <c r="M277" s="649"/>
      <c r="N277" s="649"/>
      <c r="O277" s="649"/>
      <c r="P277" s="650"/>
      <c r="Q277" s="318"/>
    </row>
    <row r="278" spans="2:17" ht="15" customHeight="1" x14ac:dyDescent="0.25">
      <c r="B278" s="648"/>
      <c r="C278" s="649"/>
      <c r="D278" s="649"/>
      <c r="E278" s="649"/>
      <c r="F278" s="649"/>
      <c r="G278" s="649"/>
      <c r="H278" s="649"/>
      <c r="I278" s="649"/>
      <c r="J278" s="649"/>
      <c r="K278" s="649"/>
      <c r="L278" s="649"/>
      <c r="M278" s="649"/>
      <c r="N278" s="649"/>
      <c r="O278" s="649"/>
      <c r="P278" s="650"/>
      <c r="Q278" s="318"/>
    </row>
    <row r="279" spans="2:17" ht="15" customHeight="1" x14ac:dyDescent="0.25">
      <c r="B279" s="648"/>
      <c r="C279" s="649"/>
      <c r="D279" s="649"/>
      <c r="E279" s="649"/>
      <c r="F279" s="649"/>
      <c r="G279" s="649"/>
      <c r="H279" s="649"/>
      <c r="I279" s="649"/>
      <c r="J279" s="649"/>
      <c r="K279" s="649"/>
      <c r="L279" s="649"/>
      <c r="M279" s="649"/>
      <c r="N279" s="649"/>
      <c r="O279" s="649"/>
      <c r="P279" s="650"/>
      <c r="Q279" s="318"/>
    </row>
    <row r="280" spans="2:17" ht="15" customHeight="1" x14ac:dyDescent="0.25">
      <c r="B280" s="648"/>
      <c r="C280" s="649"/>
      <c r="D280" s="649"/>
      <c r="E280" s="649"/>
      <c r="F280" s="649"/>
      <c r="G280" s="649"/>
      <c r="H280" s="649"/>
      <c r="I280" s="649"/>
      <c r="J280" s="649"/>
      <c r="K280" s="649"/>
      <c r="L280" s="649"/>
      <c r="M280" s="649"/>
      <c r="N280" s="649"/>
      <c r="O280" s="649"/>
      <c r="P280" s="650"/>
      <c r="Q280" s="318"/>
    </row>
    <row r="281" spans="2:17" ht="15" customHeight="1" x14ac:dyDescent="0.25">
      <c r="B281" s="648"/>
      <c r="C281" s="649"/>
      <c r="D281" s="649"/>
      <c r="E281" s="649"/>
      <c r="F281" s="649"/>
      <c r="G281" s="649"/>
      <c r="H281" s="649"/>
      <c r="I281" s="649"/>
      <c r="J281" s="649"/>
      <c r="K281" s="649"/>
      <c r="L281" s="649"/>
      <c r="M281" s="649"/>
      <c r="N281" s="649"/>
      <c r="O281" s="649"/>
      <c r="P281" s="650"/>
      <c r="Q281" s="318"/>
    </row>
    <row r="282" spans="2:17" ht="15" customHeight="1" x14ac:dyDescent="0.25">
      <c r="B282" s="648"/>
      <c r="C282" s="649"/>
      <c r="D282" s="649"/>
      <c r="E282" s="649"/>
      <c r="F282" s="649"/>
      <c r="G282" s="649"/>
      <c r="H282" s="649"/>
      <c r="I282" s="649"/>
      <c r="J282" s="649"/>
      <c r="K282" s="649"/>
      <c r="L282" s="649"/>
      <c r="M282" s="649"/>
      <c r="N282" s="649"/>
      <c r="O282" s="649"/>
      <c r="P282" s="650"/>
      <c r="Q282" s="318"/>
    </row>
    <row r="283" spans="2:17" ht="13" x14ac:dyDescent="0.3">
      <c r="B283" s="312" t="s">
        <v>7</v>
      </c>
      <c r="C283" s="313"/>
      <c r="D283" s="313"/>
      <c r="E283" s="313"/>
      <c r="F283" s="313"/>
      <c r="G283" s="313"/>
      <c r="H283" s="313"/>
      <c r="I283" s="313"/>
      <c r="J283" s="313"/>
      <c r="K283" s="313"/>
      <c r="L283" s="313"/>
      <c r="M283" s="313"/>
      <c r="N283" s="313"/>
      <c r="O283" s="313"/>
      <c r="P283" s="313"/>
      <c r="Q283" s="319">
        <f>SUM(Q233:Q282)</f>
        <v>0</v>
      </c>
    </row>
    <row r="286" spans="2:17" ht="13" x14ac:dyDescent="0.3">
      <c r="B286" s="320" t="s">
        <v>374</v>
      </c>
    </row>
    <row r="287" spans="2:17" ht="4.5" customHeight="1" x14ac:dyDescent="0.25"/>
    <row r="288" spans="2:17" ht="13" x14ac:dyDescent="0.3">
      <c r="B288" s="324" t="s">
        <v>11</v>
      </c>
      <c r="C288" s="325"/>
      <c r="D288" s="325"/>
      <c r="E288" s="325"/>
      <c r="F288" s="325"/>
      <c r="G288" s="325"/>
      <c r="H288" s="325"/>
      <c r="I288" s="325"/>
      <c r="J288" s="325"/>
      <c r="K288" s="325"/>
      <c r="L288" s="325"/>
      <c r="M288" s="325"/>
      <c r="N288" s="325"/>
      <c r="O288" s="325"/>
      <c r="P288" s="325"/>
      <c r="Q288" s="326" t="s">
        <v>12</v>
      </c>
    </row>
    <row r="289" spans="2:17" x14ac:dyDescent="0.25">
      <c r="B289" s="324" t="s">
        <v>365</v>
      </c>
      <c r="C289" s="325"/>
      <c r="D289" s="325"/>
      <c r="E289" s="325"/>
      <c r="F289" s="325"/>
      <c r="G289" s="325"/>
      <c r="H289" s="325"/>
      <c r="I289" s="325"/>
      <c r="J289" s="325"/>
      <c r="K289" s="325"/>
      <c r="L289" s="325"/>
      <c r="M289" s="325"/>
      <c r="N289" s="325"/>
      <c r="O289" s="325"/>
      <c r="P289" s="325"/>
      <c r="Q289" s="327">
        <f>+Q66</f>
        <v>0</v>
      </c>
    </row>
    <row r="290" spans="2:17" x14ac:dyDescent="0.25">
      <c r="B290" s="324" t="s">
        <v>375</v>
      </c>
      <c r="C290" s="325"/>
      <c r="D290" s="325"/>
      <c r="E290" s="325"/>
      <c r="F290" s="325"/>
      <c r="G290" s="325"/>
      <c r="H290" s="325"/>
      <c r="I290" s="325"/>
      <c r="J290" s="325"/>
      <c r="K290" s="325"/>
      <c r="L290" s="325"/>
      <c r="M290" s="325"/>
      <c r="N290" s="325"/>
      <c r="O290" s="325"/>
      <c r="P290" s="325"/>
      <c r="Q290" s="327">
        <f>+Q120</f>
        <v>0</v>
      </c>
    </row>
    <row r="291" spans="2:17" x14ac:dyDescent="0.25">
      <c r="B291" s="324" t="s">
        <v>376</v>
      </c>
      <c r="C291" s="325"/>
      <c r="D291" s="325"/>
      <c r="E291" s="325"/>
      <c r="F291" s="325"/>
      <c r="G291" s="325"/>
      <c r="H291" s="325"/>
      <c r="I291" s="325"/>
      <c r="J291" s="325"/>
      <c r="K291" s="325"/>
      <c r="L291" s="325"/>
      <c r="M291" s="325"/>
      <c r="N291" s="325"/>
      <c r="O291" s="325"/>
      <c r="P291" s="325"/>
      <c r="Q291" s="327">
        <f>+Q174</f>
        <v>0</v>
      </c>
    </row>
    <row r="292" spans="2:17" x14ac:dyDescent="0.25">
      <c r="B292" s="328" t="s">
        <v>22</v>
      </c>
      <c r="C292" s="329"/>
      <c r="D292" s="329"/>
      <c r="E292" s="329"/>
      <c r="F292" s="329"/>
      <c r="G292" s="329"/>
      <c r="H292" s="325"/>
      <c r="I292" s="329"/>
      <c r="J292" s="329"/>
      <c r="K292" s="329"/>
      <c r="L292" s="329"/>
      <c r="M292" s="329"/>
      <c r="N292" s="329"/>
      <c r="O292" s="329"/>
      <c r="P292" s="329"/>
      <c r="Q292" s="327">
        <f>+Q229</f>
        <v>0</v>
      </c>
    </row>
    <row r="293" spans="2:17" x14ac:dyDescent="0.25">
      <c r="B293" s="328" t="s">
        <v>13</v>
      </c>
      <c r="C293" s="329"/>
      <c r="D293" s="329"/>
      <c r="E293" s="329"/>
      <c r="F293" s="329"/>
      <c r="G293" s="329"/>
      <c r="H293" s="325"/>
      <c r="I293" s="329"/>
      <c r="J293" s="329"/>
      <c r="K293" s="329"/>
      <c r="L293" s="329"/>
      <c r="M293" s="329"/>
      <c r="N293" s="329"/>
      <c r="O293" s="329"/>
      <c r="P293" s="329"/>
      <c r="Q293" s="327">
        <f>SUM(Q289:Q292)</f>
        <v>0</v>
      </c>
    </row>
    <row r="294" spans="2:17" x14ac:dyDescent="0.25">
      <c r="B294" s="330"/>
      <c r="C294" s="304"/>
      <c r="D294" s="304"/>
      <c r="E294" s="304"/>
      <c r="F294" s="304"/>
      <c r="G294" s="304"/>
      <c r="H294" s="304"/>
      <c r="I294" s="304"/>
      <c r="J294" s="304"/>
      <c r="K294" s="304"/>
      <c r="L294" s="304"/>
      <c r="M294" s="304"/>
      <c r="N294" s="304"/>
      <c r="O294" s="304"/>
      <c r="P294" s="304"/>
      <c r="Q294" s="331"/>
    </row>
    <row r="295" spans="2:17" x14ac:dyDescent="0.25">
      <c r="B295" s="330" t="s">
        <v>14</v>
      </c>
      <c r="C295" s="304"/>
      <c r="D295" s="304"/>
      <c r="E295" s="304"/>
      <c r="F295" s="304"/>
      <c r="G295" s="304"/>
      <c r="H295" s="304"/>
      <c r="I295" s="304"/>
      <c r="J295" s="304"/>
      <c r="K295" s="304"/>
      <c r="L295" s="304"/>
      <c r="M295" s="304"/>
      <c r="N295" s="304"/>
      <c r="O295" s="304"/>
      <c r="P295" s="304"/>
      <c r="Q295" s="331"/>
    </row>
    <row r="296" spans="2:17" x14ac:dyDescent="0.25">
      <c r="B296" s="324" t="s">
        <v>377</v>
      </c>
      <c r="C296" s="325"/>
      <c r="D296" s="325"/>
      <c r="E296" s="325"/>
      <c r="F296" s="325"/>
      <c r="G296" s="325"/>
      <c r="H296" s="325"/>
      <c r="I296" s="325"/>
      <c r="J296" s="325"/>
      <c r="K296" s="325"/>
      <c r="L296" s="325"/>
      <c r="M296" s="325"/>
      <c r="N296" s="325"/>
      <c r="O296" s="325"/>
      <c r="P296" s="325"/>
      <c r="Q296" s="327">
        <f>Q283</f>
        <v>0</v>
      </c>
    </row>
    <row r="297" spans="2:17" x14ac:dyDescent="0.25">
      <c r="B297" s="330"/>
      <c r="C297" s="304"/>
      <c r="D297" s="304"/>
      <c r="E297" s="304"/>
      <c r="F297" s="304"/>
      <c r="G297" s="304"/>
      <c r="H297" s="304"/>
      <c r="I297" s="304"/>
      <c r="J297" s="304"/>
      <c r="K297" s="304"/>
      <c r="L297" s="304"/>
      <c r="M297" s="304"/>
      <c r="N297" s="304"/>
      <c r="O297" s="304"/>
      <c r="P297" s="304"/>
      <c r="Q297" s="331"/>
    </row>
    <row r="298" spans="2:17" ht="13" x14ac:dyDescent="0.3">
      <c r="B298" s="332" t="s">
        <v>15</v>
      </c>
      <c r="C298" s="325"/>
      <c r="D298" s="325"/>
      <c r="E298" s="325"/>
      <c r="F298" s="325"/>
      <c r="G298" s="325"/>
      <c r="H298" s="325"/>
      <c r="I298" s="325"/>
      <c r="J298" s="325"/>
      <c r="K298" s="325"/>
      <c r="L298" s="325"/>
      <c r="M298" s="325"/>
      <c r="N298" s="325"/>
      <c r="O298" s="325"/>
      <c r="P298" s="325"/>
      <c r="Q298" s="333">
        <f>+Q293-Q296</f>
        <v>0</v>
      </c>
    </row>
    <row r="300" spans="2:17" ht="13" x14ac:dyDescent="0.3">
      <c r="B300" s="334" t="s">
        <v>378</v>
      </c>
    </row>
    <row r="301" spans="2:17" ht="30" customHeight="1" x14ac:dyDescent="0.25">
      <c r="B301" s="335" t="s">
        <v>62</v>
      </c>
      <c r="C301" s="336"/>
      <c r="D301" s="336"/>
      <c r="E301" s="336"/>
      <c r="F301" s="336"/>
      <c r="G301" s="336"/>
      <c r="H301" s="336"/>
      <c r="I301" s="336"/>
      <c r="J301" s="336"/>
      <c r="K301" s="336"/>
      <c r="L301" s="336"/>
      <c r="M301" s="336"/>
      <c r="N301" s="686" t="s">
        <v>63</v>
      </c>
      <c r="O301" s="687"/>
      <c r="P301" s="687"/>
      <c r="Q301" s="687"/>
    </row>
    <row r="302" spans="2:17" ht="13" x14ac:dyDescent="0.3">
      <c r="B302" s="337" t="s">
        <v>16</v>
      </c>
      <c r="C302" s="338"/>
      <c r="D302" s="337"/>
      <c r="E302" s="337"/>
      <c r="F302" s="337"/>
      <c r="G302" s="337"/>
      <c r="H302" s="337"/>
      <c r="I302" s="337"/>
      <c r="J302" s="337"/>
      <c r="K302" s="337"/>
      <c r="L302" s="337"/>
      <c r="M302" s="337"/>
      <c r="N302" s="337" t="s">
        <v>16</v>
      </c>
      <c r="O302" s="336"/>
      <c r="P302" s="336"/>
      <c r="Q302" s="336"/>
    </row>
    <row r="303" spans="2:17" ht="13" x14ac:dyDescent="0.3">
      <c r="B303" s="337" t="s">
        <v>17</v>
      </c>
      <c r="C303" s="338"/>
      <c r="D303" s="337"/>
      <c r="E303" s="337"/>
      <c r="F303" s="337"/>
      <c r="G303" s="337"/>
      <c r="H303" s="337"/>
      <c r="I303" s="337"/>
      <c r="J303" s="337"/>
      <c r="K303" s="337"/>
      <c r="L303" s="337"/>
      <c r="M303" s="337"/>
      <c r="N303" s="337" t="s">
        <v>17</v>
      </c>
      <c r="O303" s="336"/>
      <c r="P303" s="336"/>
      <c r="Q303" s="336"/>
    </row>
    <row r="304" spans="2:17" ht="13" x14ac:dyDescent="0.3">
      <c r="B304" s="336"/>
      <c r="C304" s="336"/>
      <c r="D304" s="336"/>
      <c r="E304" s="336"/>
      <c r="F304" s="336"/>
      <c r="G304" s="336"/>
      <c r="H304" s="336"/>
      <c r="I304" s="336"/>
      <c r="J304" s="336"/>
      <c r="K304" s="336"/>
      <c r="L304" s="336"/>
      <c r="M304" s="336"/>
      <c r="N304" s="337" t="s">
        <v>18</v>
      </c>
      <c r="O304" s="336"/>
      <c r="P304" s="336"/>
      <c r="Q304" s="336"/>
    </row>
    <row r="305" spans="2:17" ht="13" x14ac:dyDescent="0.3">
      <c r="B305" s="336"/>
      <c r="C305" s="336"/>
      <c r="D305" s="336"/>
      <c r="E305" s="336"/>
      <c r="F305" s="336"/>
      <c r="G305" s="336"/>
      <c r="H305" s="336"/>
      <c r="I305" s="336"/>
      <c r="J305" s="336"/>
      <c r="K305" s="336"/>
      <c r="L305" s="336"/>
      <c r="M305" s="336"/>
      <c r="N305" s="337" t="s">
        <v>19</v>
      </c>
      <c r="O305" s="336"/>
      <c r="P305" s="336"/>
      <c r="Q305" s="336"/>
    </row>
    <row r="306" spans="2:17" x14ac:dyDescent="0.25">
      <c r="B306" s="336"/>
      <c r="C306" s="336"/>
      <c r="D306" s="336"/>
      <c r="E306" s="336"/>
      <c r="F306" s="336"/>
      <c r="G306" s="336"/>
      <c r="H306" s="336"/>
      <c r="I306" s="336"/>
      <c r="J306" s="336"/>
      <c r="K306" s="336"/>
      <c r="L306" s="336"/>
      <c r="M306" s="336"/>
      <c r="N306" s="336"/>
      <c r="O306" s="336"/>
      <c r="P306" s="336"/>
      <c r="Q306" s="336"/>
    </row>
    <row r="307" spans="2:17" ht="13" x14ac:dyDescent="0.3">
      <c r="B307" s="337" t="s">
        <v>20</v>
      </c>
      <c r="C307" s="336"/>
      <c r="D307" s="336"/>
      <c r="E307" s="336"/>
      <c r="F307" s="336"/>
      <c r="G307" s="336"/>
      <c r="H307" s="336"/>
      <c r="I307" s="336"/>
      <c r="J307" s="336"/>
      <c r="K307" s="336"/>
      <c r="L307" s="336"/>
      <c r="M307" s="336"/>
      <c r="N307" s="336"/>
      <c r="O307" s="336"/>
      <c r="P307" s="336"/>
      <c r="Q307" s="336"/>
    </row>
  </sheetData>
  <sheetProtection algorithmName="SHA-512" hashValue="7l1aA7QW9WltBM0gWKOx/B9JiVP13bM4BNbV/NVhNSwAyuP3KQdElP4OqWRLUignj2DDXOiwxipI6cyBnzi9iQ==" saltValue="tgxJEaEhbI9w/wDowys6RA==" spinCount="100000" sheet="1" formatCells="0" insertRows="0" deleteRows="0"/>
  <mergeCells count="316">
    <mergeCell ref="B282:P282"/>
    <mergeCell ref="B240:P240"/>
    <mergeCell ref="B241:P241"/>
    <mergeCell ref="B242:P242"/>
    <mergeCell ref="B243:P243"/>
    <mergeCell ref="B244:P244"/>
    <mergeCell ref="B245:P245"/>
    <mergeCell ref="B246:P246"/>
    <mergeCell ref="B247:P247"/>
    <mergeCell ref="B248:P248"/>
    <mergeCell ref="B255:P255"/>
    <mergeCell ref="B256:P256"/>
    <mergeCell ref="B257:P257"/>
    <mergeCell ref="B258:P258"/>
    <mergeCell ref="B259:P259"/>
    <mergeCell ref="B260:P260"/>
    <mergeCell ref="B261:P261"/>
    <mergeCell ref="B262:P262"/>
    <mergeCell ref="B263:P263"/>
    <mergeCell ref="B264:P264"/>
    <mergeCell ref="B265:P265"/>
    <mergeCell ref="B266:P266"/>
    <mergeCell ref="B267:P267"/>
    <mergeCell ref="B268:P268"/>
    <mergeCell ref="L10:M11"/>
    <mergeCell ref="N10:O11"/>
    <mergeCell ref="B233:P233"/>
    <mergeCell ref="B234:P234"/>
    <mergeCell ref="B235:P235"/>
    <mergeCell ref="B236:P236"/>
    <mergeCell ref="N301:Q301"/>
    <mergeCell ref="E180:M180"/>
    <mergeCell ref="E181:M181"/>
    <mergeCell ref="E228:M228"/>
    <mergeCell ref="E182:M182"/>
    <mergeCell ref="E183:M183"/>
    <mergeCell ref="E184:M184"/>
    <mergeCell ref="E185:M185"/>
    <mergeCell ref="E186:M186"/>
    <mergeCell ref="E187:M187"/>
    <mergeCell ref="E188:M188"/>
    <mergeCell ref="E189:M189"/>
    <mergeCell ref="E190:M190"/>
    <mergeCell ref="E191:M191"/>
    <mergeCell ref="E192:M192"/>
    <mergeCell ref="E193:M193"/>
    <mergeCell ref="B68:K68"/>
    <mergeCell ref="E70:M70"/>
    <mergeCell ref="E71:M71"/>
    <mergeCell ref="E72:M72"/>
    <mergeCell ref="E119:M119"/>
    <mergeCell ref="E124:M124"/>
    <mergeCell ref="E125:M125"/>
    <mergeCell ref="E126:M126"/>
    <mergeCell ref="E127:M127"/>
    <mergeCell ref="E73:M73"/>
    <mergeCell ref="E74:M74"/>
    <mergeCell ref="E75:M75"/>
    <mergeCell ref="E76:M76"/>
    <mergeCell ref="E82:M82"/>
    <mergeCell ref="E83:M83"/>
    <mergeCell ref="E84:M84"/>
    <mergeCell ref="E85:M85"/>
    <mergeCell ref="E86:M86"/>
    <mergeCell ref="E77:M77"/>
    <mergeCell ref="E78:M78"/>
    <mergeCell ref="E79:M79"/>
    <mergeCell ref="E80:M80"/>
    <mergeCell ref="E81:M81"/>
    <mergeCell ref="E96:M96"/>
    <mergeCell ref="E97:M97"/>
    <mergeCell ref="E98:M98"/>
    <mergeCell ref="E65:H65"/>
    <mergeCell ref="I65:J65"/>
    <mergeCell ref="E24:H24"/>
    <mergeCell ref="I24:J24"/>
    <mergeCell ref="E25:H25"/>
    <mergeCell ref="I25:J25"/>
    <mergeCell ref="E26:H26"/>
    <mergeCell ref="I26:J26"/>
    <mergeCell ref="E27:H27"/>
    <mergeCell ref="I27:J27"/>
    <mergeCell ref="E28:H28"/>
    <mergeCell ref="I28:J28"/>
    <mergeCell ref="E32:H32"/>
    <mergeCell ref="I32:J32"/>
    <mergeCell ref="E33:H33"/>
    <mergeCell ref="I33:J33"/>
    <mergeCell ref="E34:H34"/>
    <mergeCell ref="I34:J34"/>
    <mergeCell ref="E29:H29"/>
    <mergeCell ref="I29:J29"/>
    <mergeCell ref="E30:H30"/>
    <mergeCell ref="I30:J30"/>
    <mergeCell ref="E31:H31"/>
    <mergeCell ref="I31:J31"/>
    <mergeCell ref="E19:H19"/>
    <mergeCell ref="I19:J19"/>
    <mergeCell ref="E20:H20"/>
    <mergeCell ref="I20:J20"/>
    <mergeCell ref="E21:H21"/>
    <mergeCell ref="I21:J21"/>
    <mergeCell ref="E22:H22"/>
    <mergeCell ref="I22:J22"/>
    <mergeCell ref="E23:H23"/>
    <mergeCell ref="I23:J23"/>
    <mergeCell ref="B12:K12"/>
    <mergeCell ref="E15:H15"/>
    <mergeCell ref="I15:J15"/>
    <mergeCell ref="E16:H16"/>
    <mergeCell ref="I16:J16"/>
    <mergeCell ref="E17:H17"/>
    <mergeCell ref="I17:J17"/>
    <mergeCell ref="E18:H18"/>
    <mergeCell ref="I18:J18"/>
    <mergeCell ref="B7:K7"/>
    <mergeCell ref="B1:F1"/>
    <mergeCell ref="H1:K1"/>
    <mergeCell ref="E3:G3"/>
    <mergeCell ref="E4:K4"/>
    <mergeCell ref="E5:G5"/>
    <mergeCell ref="B8:F8"/>
    <mergeCell ref="G8:I8"/>
    <mergeCell ref="B10:K10"/>
    <mergeCell ref="E38:H38"/>
    <mergeCell ref="I38:J38"/>
    <mergeCell ref="E39:H39"/>
    <mergeCell ref="I39:J39"/>
    <mergeCell ref="E40:H40"/>
    <mergeCell ref="I40:J40"/>
    <mergeCell ref="E35:H35"/>
    <mergeCell ref="I35:J35"/>
    <mergeCell ref="E36:H36"/>
    <mergeCell ref="I36:J36"/>
    <mergeCell ref="E37:H37"/>
    <mergeCell ref="I37:J37"/>
    <mergeCell ref="E44:H44"/>
    <mergeCell ref="I44:J44"/>
    <mergeCell ref="E45:H45"/>
    <mergeCell ref="I45:J45"/>
    <mergeCell ref="E46:H46"/>
    <mergeCell ref="I46:J46"/>
    <mergeCell ref="E41:H41"/>
    <mergeCell ref="I41:J41"/>
    <mergeCell ref="E42:H42"/>
    <mergeCell ref="I42:J42"/>
    <mergeCell ref="E43:H43"/>
    <mergeCell ref="I43:J43"/>
    <mergeCell ref="E50:H50"/>
    <mergeCell ref="I50:J50"/>
    <mergeCell ref="E51:H51"/>
    <mergeCell ref="I51:J51"/>
    <mergeCell ref="E52:H52"/>
    <mergeCell ref="I52:J52"/>
    <mergeCell ref="E47:H47"/>
    <mergeCell ref="I47:J47"/>
    <mergeCell ref="E48:H48"/>
    <mergeCell ref="I48:J48"/>
    <mergeCell ref="E49:H49"/>
    <mergeCell ref="I49:J49"/>
    <mergeCell ref="E56:H56"/>
    <mergeCell ref="I56:J56"/>
    <mergeCell ref="E57:H57"/>
    <mergeCell ref="I57:J57"/>
    <mergeCell ref="E58:H58"/>
    <mergeCell ref="I58:J58"/>
    <mergeCell ref="E53:H53"/>
    <mergeCell ref="I53:J53"/>
    <mergeCell ref="E54:H54"/>
    <mergeCell ref="I54:J54"/>
    <mergeCell ref="E55:H55"/>
    <mergeCell ref="I55:J55"/>
    <mergeCell ref="E62:H62"/>
    <mergeCell ref="I62:J62"/>
    <mergeCell ref="E63:H63"/>
    <mergeCell ref="I63:J63"/>
    <mergeCell ref="E64:H64"/>
    <mergeCell ref="I64:J64"/>
    <mergeCell ref="E59:H59"/>
    <mergeCell ref="I59:J59"/>
    <mergeCell ref="E60:H60"/>
    <mergeCell ref="I60:J60"/>
    <mergeCell ref="E61:H61"/>
    <mergeCell ref="I61:J61"/>
    <mergeCell ref="E99:M99"/>
    <mergeCell ref="E100:M100"/>
    <mergeCell ref="E101:M101"/>
    <mergeCell ref="E113:M113"/>
    <mergeCell ref="E114:M114"/>
    <mergeCell ref="E115:M115"/>
    <mergeCell ref="E108:M108"/>
    <mergeCell ref="E109:M109"/>
    <mergeCell ref="E110:M110"/>
    <mergeCell ref="E111:M111"/>
    <mergeCell ref="E112:M112"/>
    <mergeCell ref="E103:M103"/>
    <mergeCell ref="E104:M104"/>
    <mergeCell ref="E105:M105"/>
    <mergeCell ref="E106:M106"/>
    <mergeCell ref="E107:M107"/>
    <mergeCell ref="E87:M87"/>
    <mergeCell ref="E88:M88"/>
    <mergeCell ref="E89:M89"/>
    <mergeCell ref="E90:M90"/>
    <mergeCell ref="E91:M91"/>
    <mergeCell ref="E92:M92"/>
    <mergeCell ref="E93:M93"/>
    <mergeCell ref="E94:M94"/>
    <mergeCell ref="E95:M95"/>
    <mergeCell ref="E133:M133"/>
    <mergeCell ref="E134:M134"/>
    <mergeCell ref="E135:M135"/>
    <mergeCell ref="E136:M136"/>
    <mergeCell ref="E137:M137"/>
    <mergeCell ref="E102:M102"/>
    <mergeCell ref="E129:M129"/>
    <mergeCell ref="E130:M130"/>
    <mergeCell ref="E131:M131"/>
    <mergeCell ref="E132:M132"/>
    <mergeCell ref="E118:M118"/>
    <mergeCell ref="E116:M116"/>
    <mergeCell ref="E117:M117"/>
    <mergeCell ref="E128:M128"/>
    <mergeCell ref="E138:M138"/>
    <mergeCell ref="E139:M139"/>
    <mergeCell ref="E140:M140"/>
    <mergeCell ref="E141:M141"/>
    <mergeCell ref="E158:M158"/>
    <mergeCell ref="E154:M154"/>
    <mergeCell ref="E155:M155"/>
    <mergeCell ref="E156:M156"/>
    <mergeCell ref="E157:M157"/>
    <mergeCell ref="E151:M151"/>
    <mergeCell ref="E152:M152"/>
    <mergeCell ref="E153:M153"/>
    <mergeCell ref="E142:M142"/>
    <mergeCell ref="E143:M143"/>
    <mergeCell ref="E144:M144"/>
    <mergeCell ref="E145:M145"/>
    <mergeCell ref="E146:M146"/>
    <mergeCell ref="E147:M147"/>
    <mergeCell ref="E148:M148"/>
    <mergeCell ref="E149:M149"/>
    <mergeCell ref="E150:M150"/>
    <mergeCell ref="E164:M164"/>
    <mergeCell ref="E165:M165"/>
    <mergeCell ref="E166:M166"/>
    <mergeCell ref="E167:M167"/>
    <mergeCell ref="E168:M168"/>
    <mergeCell ref="E159:M159"/>
    <mergeCell ref="E160:M160"/>
    <mergeCell ref="E161:M161"/>
    <mergeCell ref="E162:M162"/>
    <mergeCell ref="E163:M163"/>
    <mergeCell ref="E169:M169"/>
    <mergeCell ref="E170:M170"/>
    <mergeCell ref="E171:M171"/>
    <mergeCell ref="E172:M172"/>
    <mergeCell ref="E179:M179"/>
    <mergeCell ref="E173:M173"/>
    <mergeCell ref="E223:M223"/>
    <mergeCell ref="E224:M224"/>
    <mergeCell ref="E215:M215"/>
    <mergeCell ref="E216:M216"/>
    <mergeCell ref="E217:M217"/>
    <mergeCell ref="E218:M218"/>
    <mergeCell ref="E219:M219"/>
    <mergeCell ref="E194:M194"/>
    <mergeCell ref="E195:M195"/>
    <mergeCell ref="E212:M212"/>
    <mergeCell ref="E213:M213"/>
    <mergeCell ref="E214:M214"/>
    <mergeCell ref="E209:M209"/>
    <mergeCell ref="E210:M210"/>
    <mergeCell ref="E211:M211"/>
    <mergeCell ref="E225:M225"/>
    <mergeCell ref="E226:M226"/>
    <mergeCell ref="E227:M227"/>
    <mergeCell ref="E196:M196"/>
    <mergeCell ref="E197:M197"/>
    <mergeCell ref="E198:M198"/>
    <mergeCell ref="E199:M199"/>
    <mergeCell ref="E200:M200"/>
    <mergeCell ref="E201:M201"/>
    <mergeCell ref="E202:M202"/>
    <mergeCell ref="E203:M203"/>
    <mergeCell ref="E204:M204"/>
    <mergeCell ref="E205:M205"/>
    <mergeCell ref="E206:M206"/>
    <mergeCell ref="E207:M207"/>
    <mergeCell ref="E208:M208"/>
    <mergeCell ref="E220:M220"/>
    <mergeCell ref="E221:M221"/>
    <mergeCell ref="E222:M222"/>
    <mergeCell ref="B237:P237"/>
    <mergeCell ref="B238:P238"/>
    <mergeCell ref="B239:P239"/>
    <mergeCell ref="B249:P249"/>
    <mergeCell ref="B250:P250"/>
    <mergeCell ref="B251:P251"/>
    <mergeCell ref="B252:P252"/>
    <mergeCell ref="B253:P253"/>
    <mergeCell ref="B254:P254"/>
    <mergeCell ref="B278:P278"/>
    <mergeCell ref="B279:P279"/>
    <mergeCell ref="B280:P280"/>
    <mergeCell ref="B281:P281"/>
    <mergeCell ref="B269:P269"/>
    <mergeCell ref="B270:P270"/>
    <mergeCell ref="B271:P271"/>
    <mergeCell ref="B272:P272"/>
    <mergeCell ref="B273:P273"/>
    <mergeCell ref="B274:P274"/>
    <mergeCell ref="B275:P275"/>
    <mergeCell ref="B276:P276"/>
    <mergeCell ref="B277:P277"/>
  </mergeCells>
  <hyperlinks>
    <hyperlink ref="G8" r:id="rId1" xr:uid="{BA2CB90E-BAED-4636-B4E0-296ABE31A81A}"/>
  </hyperlinks>
  <pageMargins left="0.70866141732283472" right="0.70866141732283472" top="0.78740157480314965" bottom="0.78740157480314965" header="0.51181102362204722" footer="0.51181102362204722"/>
  <pageSetup paperSize="9" scale="90" orientation="landscape" r:id="rId2"/>
  <headerFooter alignWithMargins="0"/>
  <rowBreaks count="2" manualBreakCount="2">
    <brk id="66" min="1" max="9" man="1"/>
    <brk id="230" max="16383" man="1"/>
  </rowBreak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94248C7B-CF2E-4E77-9F02-7B2EF4B93CF5}">
          <x14:formula1>
            <xm:f>Data!$A$2:$A$4</xm:f>
          </x14:formula1>
          <xm:sqref>O16:O65 O70:O119 O124:O173 O179:O228</xm:sqref>
        </x14:dataValidation>
        <x14:dataValidation type="list" allowBlank="1" showInputMessage="1" showErrorMessage="1" xr:uid="{FC348254-0A55-43FB-ACB3-F6E189B8C4DF}">
          <x14:formula1>
            <xm:f>Deelnemersoverzicht!$B$7:$B$56</xm:f>
          </x14:formula1>
          <xm:sqref>B16:B65 B70:B119 B124:B173 B179:B228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64218-A116-4524-8078-AC1DB2365355}">
  <dimension ref="A1:S52"/>
  <sheetViews>
    <sheetView workbookViewId="0">
      <selection activeCell="A15" sqref="A15"/>
    </sheetView>
  </sheetViews>
  <sheetFormatPr defaultRowHeight="14.5" x14ac:dyDescent="0.35"/>
  <cols>
    <col min="1" max="1" width="29.453125" bestFit="1" customWidth="1"/>
    <col min="2" max="2" width="36.36328125" bestFit="1" customWidth="1"/>
    <col min="3" max="3" width="36.36328125" customWidth="1"/>
    <col min="4" max="4" width="36.36328125" bestFit="1" customWidth="1"/>
    <col min="5" max="5" width="15.90625" bestFit="1" customWidth="1"/>
    <col min="6" max="6" width="19.90625" bestFit="1" customWidth="1"/>
    <col min="7" max="7" width="1.453125" customWidth="1"/>
    <col min="8" max="9" width="0" hidden="1" customWidth="1"/>
    <col min="10" max="10" width="12.6328125" hidden="1" customWidth="1"/>
    <col min="11" max="11" width="0" hidden="1" customWidth="1"/>
    <col min="12" max="12" width="17.54296875" hidden="1" customWidth="1"/>
    <col min="13" max="15" width="0" hidden="1" customWidth="1"/>
  </cols>
  <sheetData>
    <row r="1" spans="1:19" x14ac:dyDescent="0.35">
      <c r="A1" s="170" t="s">
        <v>309</v>
      </c>
      <c r="B1" s="170" t="s">
        <v>310</v>
      </c>
      <c r="C1" s="170" t="s">
        <v>391</v>
      </c>
      <c r="D1" s="170" t="s">
        <v>392</v>
      </c>
    </row>
    <row r="2" spans="1:19" x14ac:dyDescent="0.35">
      <c r="A2" t="s">
        <v>438</v>
      </c>
      <c r="B2" s="171">
        <v>1</v>
      </c>
      <c r="C2" s="171" t="s">
        <v>393</v>
      </c>
      <c r="D2" s="171">
        <v>0.25</v>
      </c>
      <c r="J2" t="s">
        <v>355</v>
      </c>
      <c r="K2" t="s">
        <v>353</v>
      </c>
      <c r="L2" t="s">
        <v>344</v>
      </c>
      <c r="M2" t="s">
        <v>345</v>
      </c>
    </row>
    <row r="3" spans="1:19" x14ac:dyDescent="0.35">
      <c r="A3" t="s">
        <v>439</v>
      </c>
      <c r="B3" s="171">
        <v>1</v>
      </c>
      <c r="C3" s="171"/>
      <c r="J3" t="s">
        <v>344</v>
      </c>
      <c r="K3" t="s">
        <v>344</v>
      </c>
      <c r="L3" t="s">
        <v>346</v>
      </c>
      <c r="M3" t="s">
        <v>346</v>
      </c>
    </row>
    <row r="4" spans="1:19" x14ac:dyDescent="0.35">
      <c r="A4" t="s">
        <v>440</v>
      </c>
      <c r="B4" s="171">
        <v>0.5</v>
      </c>
      <c r="C4" s="171"/>
      <c r="J4" t="s">
        <v>345</v>
      </c>
      <c r="K4" t="s">
        <v>345</v>
      </c>
      <c r="L4" t="s">
        <v>351</v>
      </c>
      <c r="M4" t="s">
        <v>347</v>
      </c>
    </row>
    <row r="5" spans="1:19" x14ac:dyDescent="0.35">
      <c r="C5" s="171"/>
      <c r="L5" t="s">
        <v>352</v>
      </c>
      <c r="M5" t="s">
        <v>348</v>
      </c>
    </row>
    <row r="6" spans="1:19" x14ac:dyDescent="0.35">
      <c r="L6" t="s">
        <v>348</v>
      </c>
      <c r="M6" t="s">
        <v>349</v>
      </c>
    </row>
    <row r="7" spans="1:19" x14ac:dyDescent="0.35">
      <c r="L7" t="s">
        <v>349</v>
      </c>
      <c r="M7" t="s">
        <v>350</v>
      </c>
    </row>
    <row r="8" spans="1:19" x14ac:dyDescent="0.35">
      <c r="A8" s="170" t="s">
        <v>311</v>
      </c>
      <c r="B8" s="170" t="s">
        <v>312</v>
      </c>
      <c r="C8" s="170"/>
      <c r="D8" s="170" t="s">
        <v>313</v>
      </c>
      <c r="E8" s="170" t="s">
        <v>314</v>
      </c>
      <c r="F8" s="170" t="s">
        <v>315</v>
      </c>
      <c r="L8" t="s">
        <v>350</v>
      </c>
    </row>
    <row r="9" spans="1:19" x14ac:dyDescent="0.35">
      <c r="A9" s="170"/>
      <c r="B9" s="170"/>
      <c r="C9" s="170"/>
      <c r="D9" s="170"/>
      <c r="E9" s="170"/>
      <c r="F9" s="174">
        <v>0</v>
      </c>
    </row>
    <row r="10" spans="1:19" x14ac:dyDescent="0.35">
      <c r="A10" t="s">
        <v>316</v>
      </c>
      <c r="B10" s="172" t="s">
        <v>317</v>
      </c>
      <c r="C10" s="172"/>
      <c r="D10" t="s">
        <v>318</v>
      </c>
      <c r="E10" t="s">
        <v>318</v>
      </c>
      <c r="F10" s="171">
        <v>0.2</v>
      </c>
    </row>
    <row r="11" spans="1:19" x14ac:dyDescent="0.35">
      <c r="A11" t="s">
        <v>319</v>
      </c>
      <c r="B11" s="173" t="s">
        <v>320</v>
      </c>
      <c r="C11" s="173"/>
      <c r="D11" s="173" t="s">
        <v>321</v>
      </c>
      <c r="E11" s="173" t="s">
        <v>322</v>
      </c>
      <c r="F11" s="171">
        <v>0.1</v>
      </c>
    </row>
    <row r="12" spans="1:19" x14ac:dyDescent="0.35">
      <c r="A12" t="s">
        <v>327</v>
      </c>
      <c r="B12" t="s">
        <v>328</v>
      </c>
      <c r="D12" t="s">
        <v>329</v>
      </c>
      <c r="E12" s="173" t="s">
        <v>330</v>
      </c>
      <c r="F12" s="171">
        <v>0</v>
      </c>
    </row>
    <row r="13" spans="1:19" x14ac:dyDescent="0.35">
      <c r="E13" s="173"/>
      <c r="F13" s="171">
        <v>0</v>
      </c>
    </row>
    <row r="14" spans="1:19" x14ac:dyDescent="0.35">
      <c r="E14" s="173"/>
      <c r="F14" s="171"/>
      <c r="K14" t="s">
        <v>353</v>
      </c>
    </row>
    <row r="15" spans="1:19" x14ac:dyDescent="0.35">
      <c r="A15" s="148" t="s">
        <v>337</v>
      </c>
      <c r="B15" s="148" t="s">
        <v>338</v>
      </c>
      <c r="C15" s="148" t="s">
        <v>389</v>
      </c>
      <c r="D15" s="148" t="s">
        <v>339</v>
      </c>
      <c r="K15" t="s">
        <v>344</v>
      </c>
    </row>
    <row r="16" spans="1:19" x14ac:dyDescent="0.35">
      <c r="A16" t="s">
        <v>323</v>
      </c>
      <c r="B16" t="s">
        <v>334</v>
      </c>
      <c r="C16" t="s">
        <v>390</v>
      </c>
      <c r="D16" t="s">
        <v>335</v>
      </c>
      <c r="E16" t="s">
        <v>333</v>
      </c>
      <c r="F16" s="194">
        <v>0.15</v>
      </c>
      <c r="K16" t="s">
        <v>345</v>
      </c>
      <c r="S16">
        <v>50</v>
      </c>
    </row>
    <row r="17" spans="1:19" x14ac:dyDescent="0.35">
      <c r="A17" t="s">
        <v>334</v>
      </c>
      <c r="D17" t="s">
        <v>336</v>
      </c>
      <c r="E17" t="s">
        <v>334</v>
      </c>
      <c r="F17" s="194">
        <v>0.15</v>
      </c>
      <c r="S17">
        <v>20</v>
      </c>
    </row>
    <row r="18" spans="1:19" x14ac:dyDescent="0.35">
      <c r="D18" s="171"/>
      <c r="E18" t="s">
        <v>335</v>
      </c>
      <c r="F18" s="194">
        <v>0.15</v>
      </c>
      <c r="S18">
        <v>15</v>
      </c>
    </row>
    <row r="19" spans="1:19" x14ac:dyDescent="0.35">
      <c r="D19" s="171"/>
      <c r="E19" t="s">
        <v>336</v>
      </c>
      <c r="F19" s="194">
        <v>0.05</v>
      </c>
    </row>
    <row r="20" spans="1:19" x14ac:dyDescent="0.35">
      <c r="K20" t="s">
        <v>353</v>
      </c>
      <c r="L20" t="s">
        <v>344</v>
      </c>
    </row>
    <row r="21" spans="1:19" x14ac:dyDescent="0.35">
      <c r="A21" s="148" t="s">
        <v>324</v>
      </c>
      <c r="K21" t="s">
        <v>344</v>
      </c>
    </row>
    <row r="22" spans="1:19" x14ac:dyDescent="0.35">
      <c r="A22" t="s">
        <v>325</v>
      </c>
      <c r="K22" t="s">
        <v>345</v>
      </c>
    </row>
    <row r="23" spans="1:19" x14ac:dyDescent="0.35">
      <c r="A23" t="s">
        <v>326</v>
      </c>
    </row>
    <row r="26" spans="1:19" x14ac:dyDescent="0.35">
      <c r="A26" t="s">
        <v>69</v>
      </c>
      <c r="B26" t="s">
        <v>353</v>
      </c>
      <c r="D26" t="s">
        <v>344</v>
      </c>
      <c r="E26" t="s">
        <v>345</v>
      </c>
    </row>
    <row r="27" spans="1:19" x14ac:dyDescent="0.35">
      <c r="A27" t="s">
        <v>356</v>
      </c>
      <c r="B27" t="s">
        <v>344</v>
      </c>
      <c r="D27" t="s">
        <v>346</v>
      </c>
      <c r="E27" t="s">
        <v>346</v>
      </c>
    </row>
    <row r="28" spans="1:19" x14ac:dyDescent="0.35">
      <c r="A28" t="s">
        <v>385</v>
      </c>
      <c r="B28" t="s">
        <v>345</v>
      </c>
      <c r="D28" t="s">
        <v>351</v>
      </c>
      <c r="E28" t="s">
        <v>347</v>
      </c>
    </row>
    <row r="29" spans="1:19" x14ac:dyDescent="0.35">
      <c r="A29" t="s">
        <v>386</v>
      </c>
      <c r="D29" t="s">
        <v>352</v>
      </c>
      <c r="E29" t="s">
        <v>348</v>
      </c>
    </row>
    <row r="30" spans="1:19" x14ac:dyDescent="0.35">
      <c r="D30" t="s">
        <v>348</v>
      </c>
      <c r="E30" t="s">
        <v>349</v>
      </c>
    </row>
    <row r="31" spans="1:19" x14ac:dyDescent="0.35">
      <c r="D31" t="s">
        <v>349</v>
      </c>
      <c r="E31" t="s">
        <v>354</v>
      </c>
    </row>
    <row r="32" spans="1:19" x14ac:dyDescent="0.35">
      <c r="D32" t="s">
        <v>354</v>
      </c>
    </row>
    <row r="34" spans="1:3" x14ac:dyDescent="0.35">
      <c r="A34" s="148" t="s">
        <v>426</v>
      </c>
      <c r="B34" s="148" t="s">
        <v>331</v>
      </c>
      <c r="C34" s="148" t="s">
        <v>310</v>
      </c>
    </row>
    <row r="35" spans="1:3" x14ac:dyDescent="0.35">
      <c r="A35" t="s">
        <v>316</v>
      </c>
      <c r="B35" t="s">
        <v>436</v>
      </c>
      <c r="C35" s="171">
        <f>50%+15%+20%</f>
        <v>0.85000000000000009</v>
      </c>
    </row>
    <row r="36" spans="1:3" x14ac:dyDescent="0.35">
      <c r="A36" t="s">
        <v>319</v>
      </c>
      <c r="B36" t="s">
        <v>436</v>
      </c>
      <c r="C36" s="171">
        <f>50%+15%+10%</f>
        <v>0.75</v>
      </c>
    </row>
    <row r="37" spans="1:3" x14ac:dyDescent="0.35">
      <c r="A37" t="s">
        <v>327</v>
      </c>
      <c r="B37" t="s">
        <v>436</v>
      </c>
      <c r="C37" s="171">
        <f>50%+15%+0%</f>
        <v>0.65</v>
      </c>
    </row>
    <row r="38" spans="1:3" x14ac:dyDescent="0.35">
      <c r="A38" t="s">
        <v>316</v>
      </c>
      <c r="B38" t="s">
        <v>437</v>
      </c>
      <c r="C38" s="171">
        <v>1</v>
      </c>
    </row>
    <row r="39" spans="1:3" x14ac:dyDescent="0.35">
      <c r="A39" t="s">
        <v>319</v>
      </c>
      <c r="B39" t="s">
        <v>437</v>
      </c>
      <c r="C39" s="171">
        <v>1</v>
      </c>
    </row>
    <row r="40" spans="1:3" x14ac:dyDescent="0.35">
      <c r="A40" t="s">
        <v>327</v>
      </c>
      <c r="B40" t="s">
        <v>437</v>
      </c>
      <c r="C40" s="171">
        <v>1</v>
      </c>
    </row>
    <row r="41" spans="1:3" x14ac:dyDescent="0.35">
      <c r="C41" s="171"/>
    </row>
    <row r="42" spans="1:3" x14ac:dyDescent="0.35">
      <c r="A42" t="s">
        <v>428</v>
      </c>
      <c r="C42" s="171">
        <v>1</v>
      </c>
    </row>
    <row r="46" spans="1:3" x14ac:dyDescent="0.35">
      <c r="A46" t="s">
        <v>429</v>
      </c>
    </row>
    <row r="47" spans="1:3" x14ac:dyDescent="0.35">
      <c r="A47" t="s">
        <v>430</v>
      </c>
      <c r="B47" t="s">
        <v>431</v>
      </c>
      <c r="C47" s="171">
        <v>1</v>
      </c>
    </row>
    <row r="48" spans="1:3" x14ac:dyDescent="0.35">
      <c r="B48" t="s">
        <v>432</v>
      </c>
      <c r="C48" s="171">
        <v>0.5</v>
      </c>
    </row>
    <row r="50" spans="1:2" x14ac:dyDescent="0.35">
      <c r="A50" t="s">
        <v>433</v>
      </c>
      <c r="B50" t="s">
        <v>434</v>
      </c>
    </row>
    <row r="52" spans="1:2" x14ac:dyDescent="0.35">
      <c r="A52" t="s">
        <v>435</v>
      </c>
    </row>
  </sheetData>
  <dataValidations disablePrompts="1" count="6">
    <dataValidation type="list" allowBlank="1" showInputMessage="1" showErrorMessage="1" sqref="K23 L14" xr:uid="{5C7B5BF5-4B12-4D33-8B8D-96823398E7AB}">
      <formula1>Tabel</formula1>
    </dataValidation>
    <dataValidation type="list" allowBlank="1" showInputMessage="1" showErrorMessage="1" sqref="K24" xr:uid="{12CDC132-5922-4558-AB1F-BA59F37D6332}">
      <formula1>NFU_functies</formula1>
    </dataValidation>
    <dataValidation type="list" allowBlank="1" showInputMessage="1" showErrorMessage="1" sqref="L15" xr:uid="{9DE76E98-E551-4997-BC95-7D2505BF181B}">
      <formula1>NFU</formula1>
    </dataValidation>
    <dataValidation type="list" allowBlank="1" showInputMessage="1" showErrorMessage="1" sqref="L16" xr:uid="{7CDD593A-3C52-402B-AECC-988CCE85F90B}">
      <formula1>VSNU</formula1>
    </dataValidation>
    <dataValidation type="list" allowBlank="1" showInputMessage="1" showErrorMessage="1" sqref="L20" xr:uid="{51A57F6B-198F-438B-AE24-D089A1093ACA}">
      <formula1>Tabel2</formula1>
    </dataValidation>
    <dataValidation type="list" allowBlank="1" showInputMessage="1" showErrorMessage="1" sqref="L21" xr:uid="{98C4753F-670E-4091-90F3-3863D00F0DBA}">
      <formula1>INDIRECT($L$20)</formula1>
    </dataValidation>
  </dataValidations>
  <pageMargins left="0.7" right="0.7" top="0.75" bottom="0.75" header="0.3" footer="0.3"/>
  <pageSetup paperSize="9" orientation="portrait" horizontalDpi="1200" verticalDpi="1200" r:id="rId1"/>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82D36-FA47-4DCB-AE43-11110A11F5C4}">
  <dimension ref="A1:Q142"/>
  <sheetViews>
    <sheetView zoomScale="70" zoomScaleNormal="70" workbookViewId="0">
      <selection activeCell="G31" sqref="G31"/>
    </sheetView>
  </sheetViews>
  <sheetFormatPr defaultColWidth="0" defaultRowHeight="13.25" customHeight="1" zeroHeight="1" x14ac:dyDescent="0.25"/>
  <cols>
    <col min="1" max="1" width="3.90625" style="39" customWidth="1"/>
    <col min="2" max="16" width="8.6328125" style="39" customWidth="1"/>
    <col min="17" max="17" width="27.08984375" style="39" customWidth="1"/>
    <col min="18" max="16384" width="8.6328125" style="39" hidden="1"/>
  </cols>
  <sheetData>
    <row r="1" spans="1:17" s="38" customFormat="1" ht="17.5" x14ac:dyDescent="0.35">
      <c r="A1" s="38" t="s">
        <v>280</v>
      </c>
    </row>
    <row r="2" spans="1:17" ht="12.5" x14ac:dyDescent="0.25"/>
    <row r="3" spans="1:17" s="41" customFormat="1" ht="15.5" x14ac:dyDescent="0.35">
      <c r="A3" s="40" t="s">
        <v>281</v>
      </c>
      <c r="B3" s="40"/>
      <c r="C3" s="40"/>
      <c r="D3" s="40"/>
      <c r="E3" s="40"/>
      <c r="F3" s="40"/>
      <c r="G3" s="40"/>
      <c r="H3" s="40"/>
      <c r="I3" s="40"/>
      <c r="J3" s="40"/>
      <c r="K3" s="40"/>
      <c r="L3" s="40"/>
      <c r="M3" s="39"/>
      <c r="N3" s="39"/>
      <c r="O3" s="39"/>
      <c r="P3" s="39"/>
      <c r="Q3" s="39"/>
    </row>
    <row r="4" spans="1:17" ht="12.5" x14ac:dyDescent="0.25">
      <c r="A4" s="39" t="s">
        <v>282</v>
      </c>
    </row>
    <row r="5" spans="1:17" ht="12.5" x14ac:dyDescent="0.25"/>
    <row r="6" spans="1:17" s="41" customFormat="1" ht="15.5" x14ac:dyDescent="0.35">
      <c r="A6" s="147" t="s">
        <v>283</v>
      </c>
      <c r="M6" s="39"/>
      <c r="N6" s="39"/>
      <c r="O6" s="39"/>
      <c r="P6" s="39"/>
      <c r="Q6" s="39"/>
    </row>
    <row r="7" spans="1:17" s="41" customFormat="1" ht="15.5" x14ac:dyDescent="0.35">
      <c r="A7" s="147"/>
      <c r="M7" s="39"/>
      <c r="N7" s="39"/>
      <c r="O7" s="39"/>
      <c r="P7" s="39"/>
      <c r="Q7" s="39"/>
    </row>
    <row r="8" spans="1:17" ht="12.5" x14ac:dyDescent="0.25">
      <c r="A8" s="39" t="s">
        <v>284</v>
      </c>
    </row>
    <row r="9" spans="1:17" ht="12.5" x14ac:dyDescent="0.25"/>
    <row r="10" spans="1:17" ht="12.5" x14ac:dyDescent="0.25"/>
    <row r="11" spans="1:17" ht="12.5" x14ac:dyDescent="0.25"/>
    <row r="12" spans="1:17" ht="12.5" x14ac:dyDescent="0.25"/>
    <row r="13" spans="1:17" ht="12.5" x14ac:dyDescent="0.25"/>
    <row r="14" spans="1:17" ht="12.5" x14ac:dyDescent="0.25">
      <c r="B14" s="46"/>
    </row>
    <row r="15" spans="1:17" ht="12.5" x14ac:dyDescent="0.25">
      <c r="B15" s="46"/>
    </row>
    <row r="16" spans="1:17" ht="12.5" x14ac:dyDescent="0.25"/>
    <row r="17" spans="2:2" s="41" customFormat="1" ht="15.5" x14ac:dyDescent="0.35"/>
    <row r="18" spans="2:2" ht="12.5" x14ac:dyDescent="0.25"/>
    <row r="19" spans="2:2" s="41" customFormat="1" ht="15.5" x14ac:dyDescent="0.35"/>
    <row r="20" spans="2:2" ht="12.5" x14ac:dyDescent="0.25"/>
    <row r="21" spans="2:2" s="41" customFormat="1" ht="15.5" x14ac:dyDescent="0.35"/>
    <row r="22" spans="2:2" ht="12.5" x14ac:dyDescent="0.25"/>
    <row r="23" spans="2:2" ht="15.5" x14ac:dyDescent="0.35">
      <c r="B23" s="42"/>
    </row>
    <row r="24" spans="2:2" ht="12.5" x14ac:dyDescent="0.25"/>
    <row r="25" spans="2:2" ht="12.5" x14ac:dyDescent="0.25"/>
    <row r="26" spans="2:2" ht="12.5" x14ac:dyDescent="0.25">
      <c r="B26" s="45"/>
    </row>
    <row r="27" spans="2:2" ht="12.5" x14ac:dyDescent="0.25">
      <c r="B27" s="45"/>
    </row>
    <row r="28" spans="2:2" ht="12.5" x14ac:dyDescent="0.25"/>
    <row r="29" spans="2:2" ht="15.5" x14ac:dyDescent="0.35">
      <c r="B29" s="42"/>
    </row>
    <row r="30" spans="2:2" ht="12.5" x14ac:dyDescent="0.25"/>
    <row r="31" spans="2:2" ht="12.5" x14ac:dyDescent="0.25">
      <c r="B31" s="46"/>
    </row>
    <row r="32" spans="2:2" ht="12.5" x14ac:dyDescent="0.25">
      <c r="B32" s="46"/>
    </row>
    <row r="33" spans="2:2" ht="12.5" x14ac:dyDescent="0.25">
      <c r="B33" s="46"/>
    </row>
    <row r="34" spans="2:2" ht="12.5" x14ac:dyDescent="0.25">
      <c r="B34" s="46"/>
    </row>
    <row r="35" spans="2:2" ht="12.5" x14ac:dyDescent="0.25"/>
    <row r="36" spans="2:2" s="41" customFormat="1" ht="15.5" x14ac:dyDescent="0.35"/>
    <row r="37" spans="2:2" s="46" customFormat="1" ht="12.5" x14ac:dyDescent="0.25"/>
    <row r="38" spans="2:2" s="46" customFormat="1" ht="12.5" x14ac:dyDescent="0.25"/>
    <row r="39" spans="2:2" s="46" customFormat="1" ht="12.5" x14ac:dyDescent="0.25"/>
    <row r="40" spans="2:2" s="46" customFormat="1" ht="12.5" x14ac:dyDescent="0.25"/>
    <row r="41" spans="2:2" s="46" customFormat="1" ht="12.5" x14ac:dyDescent="0.25"/>
    <row r="42" spans="2:2" s="41" customFormat="1" ht="15.5" x14ac:dyDescent="0.35"/>
    <row r="43" spans="2:2" ht="12.5" x14ac:dyDescent="0.25"/>
    <row r="44" spans="2:2" s="46" customFormat="1" ht="12.5" x14ac:dyDescent="0.25"/>
    <row r="45" spans="2:2" s="46" customFormat="1" ht="12.5" x14ac:dyDescent="0.25"/>
    <row r="46" spans="2:2" s="46" customFormat="1" ht="12.5" x14ac:dyDescent="0.25"/>
    <row r="47" spans="2:2" s="46" customFormat="1" ht="12.5" x14ac:dyDescent="0.25"/>
    <row r="48" spans="2:2" ht="12.5" x14ac:dyDescent="0.25"/>
    <row r="49" s="41" customFormat="1" ht="15.5" x14ac:dyDescent="0.35"/>
    <row r="50" s="38" customFormat="1" ht="17.5" x14ac:dyDescent="0.35"/>
    <row r="51" s="46" customFormat="1" ht="12.5" x14ac:dyDescent="0.25"/>
    <row r="52" s="46" customFormat="1" ht="12.5" x14ac:dyDescent="0.25"/>
    <row r="53" s="46" customFormat="1" ht="12.5" x14ac:dyDescent="0.25"/>
    <row r="54" ht="12.5" x14ac:dyDescent="0.25"/>
    <row r="55" s="41" customFormat="1" ht="15.5" x14ac:dyDescent="0.35"/>
    <row r="56" s="38" customFormat="1" ht="17.5" x14ac:dyDescent="0.35"/>
    <row r="57" s="46" customFormat="1" ht="12.5" x14ac:dyDescent="0.25"/>
    <row r="58" s="46" customFormat="1" ht="12.5" x14ac:dyDescent="0.25"/>
    <row r="59" s="46" customFormat="1" ht="12.5" x14ac:dyDescent="0.25"/>
    <row r="60" ht="12.5" x14ac:dyDescent="0.25"/>
    <row r="61" s="41" customFormat="1" ht="15.5" x14ac:dyDescent="0.35"/>
    <row r="62" s="38" customFormat="1" ht="17.5" x14ac:dyDescent="0.35"/>
    <row r="63" s="46" customFormat="1" ht="12.5" x14ac:dyDescent="0.25"/>
    <row r="64" s="46" customFormat="1" ht="12.5" x14ac:dyDescent="0.25"/>
    <row r="65" spans="1:17" ht="12.5" x14ac:dyDescent="0.25"/>
    <row r="66" spans="1:17" s="41" customFormat="1" ht="15.5" x14ac:dyDescent="0.35"/>
    <row r="67" spans="1:17" ht="12.5" x14ac:dyDescent="0.25"/>
    <row r="68" spans="1:17" ht="12.5" x14ac:dyDescent="0.25"/>
    <row r="69" spans="1:17" ht="12.5" x14ac:dyDescent="0.25"/>
    <row r="70" spans="1:17" s="41" customFormat="1" ht="15.5" x14ac:dyDescent="0.35"/>
    <row r="71" spans="1:17" ht="12.5" x14ac:dyDescent="0.25"/>
    <row r="72" spans="1:17" ht="12.5" x14ac:dyDescent="0.25">
      <c r="B72" s="46"/>
    </row>
    <row r="73" spans="1:17" ht="12.5" x14ac:dyDescent="0.25"/>
    <row r="74" spans="1:17" ht="12.5" x14ac:dyDescent="0.25"/>
    <row r="75" spans="1:17" s="41" customFormat="1" ht="15.5" x14ac:dyDescent="0.35">
      <c r="A75" s="40"/>
      <c r="B75" s="40"/>
      <c r="C75" s="40"/>
      <c r="D75" s="40"/>
      <c r="E75" s="40"/>
      <c r="F75" s="40"/>
      <c r="G75" s="40"/>
      <c r="H75" s="40"/>
      <c r="I75" s="40"/>
      <c r="J75" s="40"/>
      <c r="K75" s="40"/>
      <c r="L75" s="40"/>
      <c r="M75" s="40"/>
      <c r="N75" s="40"/>
      <c r="O75" s="40"/>
      <c r="P75" s="40"/>
      <c r="Q75" s="40"/>
    </row>
    <row r="76" spans="1:17" ht="12.5" x14ac:dyDescent="0.25"/>
    <row r="77" spans="1:17" ht="12.5" x14ac:dyDescent="0.25"/>
    <row r="78" spans="1:17" ht="12.5" x14ac:dyDescent="0.25"/>
    <row r="79" spans="1:17" ht="12.5" x14ac:dyDescent="0.25"/>
    <row r="80" spans="1:17" ht="12.5" x14ac:dyDescent="0.25">
      <c r="L80" s="43"/>
    </row>
    <row r="81" spans="1:12" ht="13" x14ac:dyDescent="0.3">
      <c r="A81" s="44"/>
      <c r="B81" s="44"/>
      <c r="E81" s="43"/>
    </row>
    <row r="82" spans="1:12" ht="12.5" x14ac:dyDescent="0.25">
      <c r="L82" s="43"/>
    </row>
    <row r="83" spans="1:12" ht="13.25" customHeight="1" x14ac:dyDescent="0.25"/>
    <row r="84" spans="1:12" ht="13.25" customHeight="1" x14ac:dyDescent="0.25"/>
    <row r="85" spans="1:12" ht="13.25" customHeight="1" x14ac:dyDescent="0.25"/>
    <row r="86" spans="1:12" ht="13.25" customHeight="1" x14ac:dyDescent="0.25"/>
    <row r="87" spans="1:12" ht="13.25" customHeight="1" x14ac:dyDescent="0.25"/>
    <row r="88" spans="1:12" ht="13.25" customHeight="1" x14ac:dyDescent="0.25"/>
    <row r="89" spans="1:12" ht="13.25" customHeight="1" x14ac:dyDescent="0.25"/>
    <row r="90" spans="1:12" ht="13.25" customHeight="1" x14ac:dyDescent="0.25"/>
    <row r="91" spans="1:12" ht="13.25" customHeight="1" x14ac:dyDescent="0.25"/>
    <row r="92" spans="1:12" ht="13.25" customHeight="1" x14ac:dyDescent="0.25"/>
    <row r="93" spans="1:12" ht="13.25" customHeight="1" x14ac:dyDescent="0.25"/>
    <row r="94" spans="1:12" ht="13.25" customHeight="1" x14ac:dyDescent="0.25"/>
    <row r="95" spans="1:12" ht="13.25" customHeight="1" x14ac:dyDescent="0.25"/>
    <row r="96" spans="1:12" ht="13.25" customHeight="1" x14ac:dyDescent="0.25"/>
    <row r="97" ht="13.25" customHeight="1" x14ac:dyDescent="0.25"/>
    <row r="98" ht="13.25" customHeight="1" x14ac:dyDescent="0.25"/>
    <row r="99" ht="13.25" customHeight="1" x14ac:dyDescent="0.25"/>
    <row r="100" ht="13.25" customHeight="1" x14ac:dyDescent="0.25"/>
    <row r="101" ht="13.25" customHeight="1" x14ac:dyDescent="0.25"/>
    <row r="102" ht="13.25" customHeight="1" x14ac:dyDescent="0.25"/>
    <row r="103" ht="13.25" customHeight="1" x14ac:dyDescent="0.25"/>
    <row r="104" ht="13.25" customHeight="1" x14ac:dyDescent="0.25"/>
    <row r="105" ht="13.25" customHeight="1" x14ac:dyDescent="0.25"/>
    <row r="106" ht="13.25" customHeight="1" x14ac:dyDescent="0.25"/>
    <row r="107" ht="13.25" customHeight="1" x14ac:dyDescent="0.25"/>
    <row r="108" ht="13.25" customHeight="1" x14ac:dyDescent="0.25"/>
    <row r="109" ht="13.25" customHeight="1" x14ac:dyDescent="0.25"/>
    <row r="110" ht="13.25" customHeight="1" x14ac:dyDescent="0.25"/>
    <row r="111" ht="13.25" customHeight="1" x14ac:dyDescent="0.25"/>
    <row r="112" ht="13.25" customHeight="1" x14ac:dyDescent="0.25"/>
    <row r="113" ht="13.25" customHeight="1" x14ac:dyDescent="0.25"/>
    <row r="114" ht="13.25" customHeight="1" x14ac:dyDescent="0.25"/>
    <row r="115" ht="13.25" customHeight="1" x14ac:dyDescent="0.25"/>
    <row r="116" ht="13.25" customHeight="1" x14ac:dyDescent="0.25"/>
    <row r="117" ht="13.25" customHeight="1" x14ac:dyDescent="0.25"/>
    <row r="118" ht="13.25" customHeight="1" x14ac:dyDescent="0.25"/>
    <row r="119" ht="13.25" customHeight="1" x14ac:dyDescent="0.25"/>
    <row r="120" ht="13.25" customHeight="1" x14ac:dyDescent="0.25"/>
    <row r="121" ht="13.25" customHeight="1" x14ac:dyDescent="0.25"/>
    <row r="122" ht="13.25" customHeight="1" x14ac:dyDescent="0.25"/>
    <row r="123" ht="13.25" customHeight="1" x14ac:dyDescent="0.25"/>
    <row r="124" ht="13.25" customHeight="1" x14ac:dyDescent="0.25"/>
    <row r="125" ht="13.25" customHeight="1" x14ac:dyDescent="0.25"/>
    <row r="126" ht="13.25" customHeight="1" x14ac:dyDescent="0.25"/>
    <row r="127" ht="13.25" customHeight="1" x14ac:dyDescent="0.25"/>
    <row r="128" ht="13.25" customHeight="1" x14ac:dyDescent="0.25"/>
    <row r="129" ht="13.25" customHeight="1" x14ac:dyDescent="0.25"/>
    <row r="130" ht="13.25" customHeight="1" x14ac:dyDescent="0.25"/>
    <row r="131" ht="13.25" customHeight="1" x14ac:dyDescent="0.25"/>
    <row r="132" ht="13.25" customHeight="1" x14ac:dyDescent="0.25"/>
    <row r="133" ht="13.25" customHeight="1" x14ac:dyDescent="0.25"/>
    <row r="134" ht="13.25" customHeight="1" x14ac:dyDescent="0.25"/>
    <row r="135" ht="13.25" customHeight="1" x14ac:dyDescent="0.25"/>
    <row r="136" ht="13.25" customHeight="1" x14ac:dyDescent="0.25"/>
    <row r="137" ht="13.25" customHeight="1" x14ac:dyDescent="0.25"/>
    <row r="138" ht="13.25" customHeight="1" x14ac:dyDescent="0.25"/>
    <row r="139" ht="13.25" customHeight="1" x14ac:dyDescent="0.25"/>
    <row r="140" ht="13.25" customHeight="1" x14ac:dyDescent="0.25"/>
    <row r="141" ht="13.25" customHeight="1" x14ac:dyDescent="0.25"/>
    <row r="142" ht="13.25" customHeight="1" x14ac:dyDescent="0.25"/>
  </sheetData>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1E048-9AC9-4D07-B406-1EE50848F7A1}">
  <sheetPr>
    <pageSetUpPr fitToPage="1"/>
  </sheetPr>
  <dimension ref="B1:AJ56"/>
  <sheetViews>
    <sheetView showGridLines="0" zoomScale="80" zoomScaleNormal="80" workbookViewId="0">
      <pane xSplit="2" ySplit="4" topLeftCell="C5" activePane="bottomRight" state="frozen"/>
      <selection activeCell="G31" sqref="G31"/>
      <selection pane="topRight" activeCell="G31" sqref="G31"/>
      <selection pane="bottomLeft" activeCell="G31" sqref="G31"/>
      <selection pane="bottomRight" activeCell="G31" sqref="G31"/>
    </sheetView>
  </sheetViews>
  <sheetFormatPr defaultColWidth="9.08984375" defaultRowHeight="14.5" x14ac:dyDescent="0.35"/>
  <cols>
    <col min="1" max="1" width="4.6328125" style="53" customWidth="1"/>
    <col min="2" max="2" width="49.6328125" style="53" customWidth="1"/>
    <col min="3" max="27" width="8.6328125" style="53" customWidth="1"/>
    <col min="28" max="28" width="9.54296875" style="53" bestFit="1" customWidth="1"/>
    <col min="29" max="34" width="12.6328125" style="53" customWidth="1"/>
    <col min="35" max="35" width="4.6328125" style="53" customWidth="1"/>
    <col min="36" max="36" width="9.08984375" style="54"/>
    <col min="37" max="16384" width="9.08984375" style="53"/>
  </cols>
  <sheetData>
    <row r="1" spans="2:36" x14ac:dyDescent="0.35">
      <c r="E1" s="87"/>
    </row>
    <row r="2" spans="2:36" s="84" customFormat="1" ht="15.5" x14ac:dyDescent="0.35">
      <c r="B2" s="86" t="s">
        <v>185</v>
      </c>
      <c r="C2" s="85"/>
      <c r="D2" s="693" t="s">
        <v>184</v>
      </c>
      <c r="E2" s="693"/>
      <c r="F2" s="693"/>
      <c r="G2" s="693"/>
      <c r="H2" s="693"/>
      <c r="I2" s="693"/>
      <c r="J2" s="693"/>
      <c r="K2" s="693"/>
      <c r="L2" s="693"/>
      <c r="M2" s="693"/>
      <c r="N2" s="693"/>
      <c r="O2" s="693"/>
      <c r="P2" s="693"/>
      <c r="Q2" s="693"/>
      <c r="R2" s="693"/>
      <c r="S2" s="693"/>
      <c r="T2" s="693"/>
      <c r="U2" s="693"/>
      <c r="V2" s="693"/>
      <c r="W2" s="693"/>
      <c r="X2" s="693"/>
      <c r="Y2" s="693"/>
      <c r="Z2" s="693"/>
      <c r="AA2" s="693"/>
      <c r="AB2" s="693"/>
      <c r="AC2" s="694" t="s">
        <v>183</v>
      </c>
      <c r="AD2" s="694"/>
      <c r="AE2" s="694"/>
      <c r="AF2" s="694"/>
      <c r="AG2" s="694"/>
      <c r="AH2" s="694"/>
      <c r="AI2" s="694"/>
      <c r="AJ2" s="694"/>
    </row>
    <row r="3" spans="2:36" s="82" customFormat="1" x14ac:dyDescent="0.35">
      <c r="B3" s="53" t="s">
        <v>182</v>
      </c>
      <c r="C3" s="83"/>
    </row>
    <row r="4" spans="2:36" x14ac:dyDescent="0.35">
      <c r="C4" s="58" t="s">
        <v>181</v>
      </c>
      <c r="D4" s="695" t="s">
        <v>180</v>
      </c>
      <c r="E4" s="696"/>
      <c r="F4" s="696"/>
      <c r="G4" s="696"/>
      <c r="H4" s="697"/>
      <c r="I4" s="58"/>
      <c r="J4" s="695" t="s">
        <v>179</v>
      </c>
      <c r="K4" s="696"/>
      <c r="L4" s="696"/>
      <c r="M4" s="696"/>
      <c r="N4" s="697"/>
      <c r="O4" s="58"/>
      <c r="P4" s="698" t="s">
        <v>178</v>
      </c>
      <c r="Q4" s="699"/>
      <c r="R4" s="699"/>
      <c r="S4" s="699"/>
      <c r="T4" s="700"/>
      <c r="U4" s="58"/>
      <c r="V4" s="695" t="s">
        <v>177</v>
      </c>
      <c r="W4" s="696"/>
      <c r="X4" s="696"/>
      <c r="Y4" s="696"/>
      <c r="Z4" s="697"/>
      <c r="AA4" s="58"/>
      <c r="AB4" s="58"/>
      <c r="AC4" s="58"/>
      <c r="AD4" s="58"/>
      <c r="AE4" s="58"/>
      <c r="AF4" s="58"/>
      <c r="AG4" s="58"/>
      <c r="AH4" s="58"/>
      <c r="AI4" s="58"/>
      <c r="AJ4" s="58"/>
    </row>
    <row r="5" spans="2:36" x14ac:dyDescent="0.35">
      <c r="B5" s="77" t="s">
        <v>176</v>
      </c>
      <c r="C5" s="58"/>
      <c r="D5" s="61" t="s">
        <v>175</v>
      </c>
      <c r="E5" s="61" t="s">
        <v>174</v>
      </c>
      <c r="F5" s="61" t="s">
        <v>173</v>
      </c>
      <c r="G5" s="61" t="s">
        <v>172</v>
      </c>
      <c r="H5" s="61" t="s">
        <v>7</v>
      </c>
      <c r="I5" s="61"/>
      <c r="J5" s="61" t="s">
        <v>171</v>
      </c>
      <c r="K5" s="61" t="s">
        <v>170</v>
      </c>
      <c r="L5" s="61" t="s">
        <v>169</v>
      </c>
      <c r="M5" s="61" t="s">
        <v>168</v>
      </c>
      <c r="N5" s="61" t="s">
        <v>7</v>
      </c>
      <c r="O5" s="61"/>
      <c r="P5" s="61" t="s">
        <v>167</v>
      </c>
      <c r="Q5" s="61" t="s">
        <v>166</v>
      </c>
      <c r="R5" s="61" t="s">
        <v>165</v>
      </c>
      <c r="S5" s="61" t="s">
        <v>161</v>
      </c>
      <c r="T5" s="61" t="s">
        <v>7</v>
      </c>
      <c r="U5" s="61"/>
      <c r="V5" s="61" t="s">
        <v>164</v>
      </c>
      <c r="W5" s="61" t="s">
        <v>163</v>
      </c>
      <c r="X5" s="61" t="s">
        <v>162</v>
      </c>
      <c r="Y5" s="61" t="s">
        <v>161</v>
      </c>
      <c r="Z5" s="61" t="s">
        <v>7</v>
      </c>
      <c r="AA5" s="61"/>
      <c r="AB5" s="81" t="s">
        <v>160</v>
      </c>
      <c r="AC5" s="61" t="s">
        <v>159</v>
      </c>
      <c r="AD5" s="61" t="s">
        <v>158</v>
      </c>
      <c r="AE5" s="61" t="s">
        <v>157</v>
      </c>
      <c r="AF5" s="61" t="s">
        <v>156</v>
      </c>
      <c r="AG5" s="61" t="s">
        <v>155</v>
      </c>
      <c r="AH5" s="61" t="s">
        <v>154</v>
      </c>
      <c r="AI5" s="58"/>
      <c r="AJ5" s="80" t="s">
        <v>153</v>
      </c>
    </row>
    <row r="6" spans="2:36" x14ac:dyDescent="0.35">
      <c r="B6" s="53" t="s">
        <v>152</v>
      </c>
      <c r="C6" s="70">
        <v>0</v>
      </c>
      <c r="D6" s="70">
        <v>0</v>
      </c>
      <c r="E6" s="70">
        <v>0</v>
      </c>
      <c r="F6" s="70">
        <v>0</v>
      </c>
      <c r="G6" s="70">
        <v>0</v>
      </c>
      <c r="H6" s="60">
        <f>SUM(D6:G6)</f>
        <v>0</v>
      </c>
      <c r="I6" s="60"/>
      <c r="J6" s="70">
        <v>0</v>
      </c>
      <c r="K6" s="70">
        <v>0</v>
      </c>
      <c r="L6" s="70">
        <v>0</v>
      </c>
      <c r="M6" s="70">
        <v>0</v>
      </c>
      <c r="N6" s="60">
        <f>SUM(J6:M6)</f>
        <v>0</v>
      </c>
      <c r="O6" s="60"/>
      <c r="P6" s="70">
        <v>0</v>
      </c>
      <c r="Q6" s="70">
        <v>0</v>
      </c>
      <c r="R6" s="70">
        <v>0</v>
      </c>
      <c r="S6" s="70">
        <v>0</v>
      </c>
      <c r="T6" s="61">
        <f>SUM(P6:S6)</f>
        <v>0</v>
      </c>
      <c r="U6" s="60"/>
      <c r="V6" s="70">
        <v>0</v>
      </c>
      <c r="W6" s="70">
        <v>0</v>
      </c>
      <c r="X6" s="70">
        <v>0</v>
      </c>
      <c r="Y6" s="70">
        <v>0</v>
      </c>
      <c r="Z6" s="60">
        <f>SUM(V6:Y6)</f>
        <v>0</v>
      </c>
      <c r="AA6" s="60"/>
      <c r="AB6" s="61">
        <f>H6+N6+T6+Z6</f>
        <v>0</v>
      </c>
      <c r="AC6" s="70">
        <v>0</v>
      </c>
      <c r="AD6" s="70">
        <v>0</v>
      </c>
      <c r="AE6" s="70">
        <v>0</v>
      </c>
      <c r="AF6" s="70">
        <v>0</v>
      </c>
      <c r="AG6" s="70">
        <v>0</v>
      </c>
      <c r="AH6" s="70">
        <v>0</v>
      </c>
      <c r="AI6" s="58"/>
      <c r="AJ6" s="58">
        <f>SUM(AC6:AH6)</f>
        <v>0</v>
      </c>
    </row>
    <row r="7" spans="2:36" x14ac:dyDescent="0.35">
      <c r="B7" s="53" t="s">
        <v>151</v>
      </c>
      <c r="C7" s="70">
        <v>0</v>
      </c>
      <c r="D7" s="70">
        <v>0</v>
      </c>
      <c r="E7" s="70">
        <v>0</v>
      </c>
      <c r="F7" s="70">
        <v>0</v>
      </c>
      <c r="G7" s="70">
        <v>0</v>
      </c>
      <c r="H7" s="60">
        <f>SUM(D7:G7)</f>
        <v>0</v>
      </c>
      <c r="I7" s="60"/>
      <c r="J7" s="70">
        <v>0</v>
      </c>
      <c r="K7" s="70">
        <v>0</v>
      </c>
      <c r="L7" s="70">
        <v>0</v>
      </c>
      <c r="M7" s="70">
        <v>0</v>
      </c>
      <c r="N7" s="60">
        <f>SUM(J7:M7)</f>
        <v>0</v>
      </c>
      <c r="O7" s="60"/>
      <c r="P7" s="70">
        <v>0</v>
      </c>
      <c r="Q7" s="70">
        <v>0</v>
      </c>
      <c r="R7" s="70">
        <v>0</v>
      </c>
      <c r="S7" s="70">
        <v>0</v>
      </c>
      <c r="T7" s="61">
        <f>SUM(P7:S7)</f>
        <v>0</v>
      </c>
      <c r="U7" s="60"/>
      <c r="V7" s="70">
        <v>0</v>
      </c>
      <c r="W7" s="70">
        <v>0</v>
      </c>
      <c r="X7" s="70">
        <v>0</v>
      </c>
      <c r="Y7" s="70">
        <v>0</v>
      </c>
      <c r="Z7" s="60">
        <f>SUM(V7:Y7)</f>
        <v>0</v>
      </c>
      <c r="AA7" s="60"/>
      <c r="AB7" s="61">
        <f>H7+N7+T7+Z7</f>
        <v>0</v>
      </c>
      <c r="AC7" s="70">
        <v>0</v>
      </c>
      <c r="AD7" s="70">
        <v>0</v>
      </c>
      <c r="AE7" s="70">
        <v>0</v>
      </c>
      <c r="AF7" s="70">
        <v>0</v>
      </c>
      <c r="AG7" s="70">
        <v>0</v>
      </c>
      <c r="AH7" s="70">
        <v>0</v>
      </c>
      <c r="AI7" s="58"/>
      <c r="AJ7" s="58">
        <f>SUM(AC7:AH7)</f>
        <v>0</v>
      </c>
    </row>
    <row r="8" spans="2:36" x14ac:dyDescent="0.35">
      <c r="B8" s="53" t="s">
        <v>150</v>
      </c>
      <c r="C8" s="70">
        <v>0</v>
      </c>
      <c r="D8" s="70">
        <v>0</v>
      </c>
      <c r="E8" s="70">
        <v>0</v>
      </c>
      <c r="F8" s="70">
        <v>0</v>
      </c>
      <c r="G8" s="70">
        <v>0</v>
      </c>
      <c r="H8" s="60">
        <f>SUM(D8:G8)</f>
        <v>0</v>
      </c>
      <c r="I8" s="60"/>
      <c r="J8" s="70">
        <v>0</v>
      </c>
      <c r="K8" s="70">
        <v>0</v>
      </c>
      <c r="L8" s="70">
        <v>0</v>
      </c>
      <c r="M8" s="70">
        <v>0</v>
      </c>
      <c r="N8" s="60">
        <f>SUM(J8:M8)</f>
        <v>0</v>
      </c>
      <c r="O8" s="60"/>
      <c r="P8" s="70">
        <v>0</v>
      </c>
      <c r="Q8" s="70">
        <v>0</v>
      </c>
      <c r="R8" s="70">
        <v>0</v>
      </c>
      <c r="S8" s="70">
        <v>0</v>
      </c>
      <c r="T8" s="61">
        <f>SUM(P8:S8)</f>
        <v>0</v>
      </c>
      <c r="U8" s="60"/>
      <c r="V8" s="70">
        <v>0</v>
      </c>
      <c r="W8" s="70">
        <v>0</v>
      </c>
      <c r="X8" s="70">
        <v>0</v>
      </c>
      <c r="Y8" s="70">
        <v>0</v>
      </c>
      <c r="Z8" s="60">
        <f>SUM(V8:Y8)</f>
        <v>0</v>
      </c>
      <c r="AA8" s="60"/>
      <c r="AB8" s="61">
        <f>H8+N8+T8+Z8</f>
        <v>0</v>
      </c>
      <c r="AC8" s="70">
        <v>0</v>
      </c>
      <c r="AD8" s="70">
        <v>0</v>
      </c>
      <c r="AE8" s="70">
        <v>0</v>
      </c>
      <c r="AF8" s="70">
        <v>0</v>
      </c>
      <c r="AG8" s="70">
        <v>0</v>
      </c>
      <c r="AH8" s="70">
        <v>0</v>
      </c>
      <c r="AI8" s="58"/>
      <c r="AJ8" s="58">
        <f>SUM(AC8:AH8)</f>
        <v>0</v>
      </c>
    </row>
    <row r="9" spans="2:36" x14ac:dyDescent="0.35">
      <c r="B9" s="69" t="s">
        <v>149</v>
      </c>
      <c r="C9" s="68">
        <f>SUM(C6:C8)</f>
        <v>0</v>
      </c>
      <c r="D9" s="68">
        <f>SUM(D6:D8)</f>
        <v>0</v>
      </c>
      <c r="E9" s="68">
        <f>SUM(E6:E8)</f>
        <v>0</v>
      </c>
      <c r="F9" s="68">
        <f>SUM(F6:F8)</f>
        <v>0</v>
      </c>
      <c r="G9" s="68">
        <f>SUM(G6:G8)</f>
        <v>0</v>
      </c>
      <c r="H9" s="66">
        <f>SUM(D9:G9)</f>
        <v>0</v>
      </c>
      <c r="I9" s="68"/>
      <c r="J9" s="68">
        <f>SUM(J6:J8)</f>
        <v>0</v>
      </c>
      <c r="K9" s="68">
        <f>SUM(K6:K8)</f>
        <v>0</v>
      </c>
      <c r="L9" s="68">
        <f>SUM(L6:L8)</f>
        <v>0</v>
      </c>
      <c r="M9" s="68">
        <f>SUM(M6:M8)</f>
        <v>0</v>
      </c>
      <c r="N9" s="66">
        <f>SUM(J9:M9)</f>
        <v>0</v>
      </c>
      <c r="O9" s="68"/>
      <c r="P9" s="68">
        <f>SUM(P6:P8)</f>
        <v>0</v>
      </c>
      <c r="Q9" s="68">
        <f>SUM(Q6:Q8)</f>
        <v>0</v>
      </c>
      <c r="R9" s="68">
        <f>SUM(R6:R8)</f>
        <v>0</v>
      </c>
      <c r="S9" s="68">
        <f>SUM(S6:S8)</f>
        <v>0</v>
      </c>
      <c r="T9" s="68">
        <f>SUM(P9:S9)</f>
        <v>0</v>
      </c>
      <c r="U9" s="68"/>
      <c r="V9" s="68">
        <f>SUM(V6:V8)</f>
        <v>0</v>
      </c>
      <c r="W9" s="68">
        <f>SUM(W6:W8)</f>
        <v>0</v>
      </c>
      <c r="X9" s="68">
        <f>SUM(X6:X8)</f>
        <v>0</v>
      </c>
      <c r="Y9" s="68">
        <f>SUM(Y6:Y8)</f>
        <v>0</v>
      </c>
      <c r="Z9" s="66">
        <f>SUM(V9:Y9)</f>
        <v>0</v>
      </c>
      <c r="AA9" s="66"/>
      <c r="AB9" s="68">
        <f>H9+N9+T9+Z9</f>
        <v>0</v>
      </c>
      <c r="AC9" s="68">
        <f t="shared" ref="AC9:AH9" si="0">SUM(AC6:AC8)</f>
        <v>0</v>
      </c>
      <c r="AD9" s="68">
        <f t="shared" si="0"/>
        <v>0</v>
      </c>
      <c r="AE9" s="68">
        <f t="shared" si="0"/>
        <v>0</v>
      </c>
      <c r="AF9" s="68">
        <f t="shared" si="0"/>
        <v>0</v>
      </c>
      <c r="AG9" s="68">
        <f t="shared" si="0"/>
        <v>0</v>
      </c>
      <c r="AH9" s="68">
        <f t="shared" si="0"/>
        <v>0</v>
      </c>
      <c r="AI9" s="75"/>
      <c r="AJ9" s="75">
        <f>SUM(AC9:AH9)</f>
        <v>0</v>
      </c>
    </row>
    <row r="10" spans="2:36" x14ac:dyDescent="0.35">
      <c r="C10" s="58"/>
      <c r="D10" s="61"/>
      <c r="E10" s="61"/>
      <c r="F10" s="61"/>
      <c r="G10" s="61"/>
      <c r="H10" s="60"/>
      <c r="I10" s="60"/>
      <c r="J10" s="61"/>
      <c r="K10" s="61"/>
      <c r="L10" s="61"/>
      <c r="M10" s="61"/>
      <c r="N10" s="60"/>
      <c r="O10" s="60"/>
      <c r="P10" s="61"/>
      <c r="Q10" s="61"/>
      <c r="R10" s="61"/>
      <c r="S10" s="61"/>
      <c r="T10" s="61"/>
      <c r="U10" s="60"/>
      <c r="V10" s="61"/>
      <c r="W10" s="61"/>
      <c r="X10" s="61"/>
      <c r="Y10" s="61"/>
      <c r="Z10" s="60"/>
      <c r="AA10" s="60"/>
      <c r="AB10" s="58"/>
      <c r="AC10" s="61"/>
      <c r="AD10" s="61"/>
      <c r="AE10" s="61"/>
      <c r="AF10" s="61"/>
      <c r="AG10" s="61"/>
      <c r="AH10" s="61"/>
      <c r="AI10" s="61"/>
      <c r="AJ10" s="58"/>
    </row>
    <row r="11" spans="2:36" x14ac:dyDescent="0.35">
      <c r="B11" s="53" t="s">
        <v>148</v>
      </c>
      <c r="C11" s="70">
        <v>0</v>
      </c>
      <c r="D11" s="70">
        <v>0</v>
      </c>
      <c r="E11" s="70">
        <v>0</v>
      </c>
      <c r="F11" s="70">
        <v>0</v>
      </c>
      <c r="G11" s="70">
        <v>0</v>
      </c>
      <c r="H11" s="60">
        <f>SUM(D11:G11)</f>
        <v>0</v>
      </c>
      <c r="I11" s="60"/>
      <c r="J11" s="70">
        <v>0</v>
      </c>
      <c r="K11" s="70">
        <v>0</v>
      </c>
      <c r="L11" s="70">
        <v>0</v>
      </c>
      <c r="M11" s="70">
        <v>0</v>
      </c>
      <c r="N11" s="60">
        <f>SUM(J11:M11)</f>
        <v>0</v>
      </c>
      <c r="O11" s="60"/>
      <c r="P11" s="70">
        <v>0</v>
      </c>
      <c r="Q11" s="70">
        <v>0</v>
      </c>
      <c r="R11" s="70">
        <v>0</v>
      </c>
      <c r="S11" s="70">
        <v>0</v>
      </c>
      <c r="T11" s="61">
        <f>SUM(P11:S11)</f>
        <v>0</v>
      </c>
      <c r="U11" s="60"/>
      <c r="V11" s="70">
        <v>0</v>
      </c>
      <c r="W11" s="70">
        <v>0</v>
      </c>
      <c r="X11" s="70">
        <v>0</v>
      </c>
      <c r="Y11" s="70">
        <v>0</v>
      </c>
      <c r="Z11" s="60">
        <f>SUM(V11:Y11)</f>
        <v>0</v>
      </c>
      <c r="AA11" s="60"/>
      <c r="AB11" s="61">
        <f>H11+N11+T11+Z11</f>
        <v>0</v>
      </c>
      <c r="AC11" s="70">
        <v>0</v>
      </c>
      <c r="AD11" s="70">
        <v>0</v>
      </c>
      <c r="AE11" s="70">
        <v>0</v>
      </c>
      <c r="AF11" s="70">
        <v>0</v>
      </c>
      <c r="AG11" s="70">
        <v>0</v>
      </c>
      <c r="AH11" s="70">
        <v>0</v>
      </c>
      <c r="AI11" s="61"/>
      <c r="AJ11" s="58">
        <f>SUM(AC11:AH11)</f>
        <v>0</v>
      </c>
    </row>
    <row r="12" spans="2:36" x14ac:dyDescent="0.35">
      <c r="B12" s="53" t="s">
        <v>147</v>
      </c>
      <c r="C12" s="70">
        <v>0</v>
      </c>
      <c r="D12" s="70">
        <v>0</v>
      </c>
      <c r="E12" s="70">
        <v>0</v>
      </c>
      <c r="F12" s="70">
        <v>0</v>
      </c>
      <c r="G12" s="70">
        <v>0</v>
      </c>
      <c r="H12" s="60">
        <f>SUM(D12:G12)</f>
        <v>0</v>
      </c>
      <c r="I12" s="60"/>
      <c r="J12" s="70">
        <v>0</v>
      </c>
      <c r="K12" s="70">
        <v>0</v>
      </c>
      <c r="L12" s="70">
        <v>0</v>
      </c>
      <c r="M12" s="70">
        <v>0</v>
      </c>
      <c r="N12" s="60">
        <f>SUM(J12:M12)</f>
        <v>0</v>
      </c>
      <c r="O12" s="60"/>
      <c r="P12" s="70">
        <v>0</v>
      </c>
      <c r="Q12" s="70">
        <v>0</v>
      </c>
      <c r="R12" s="70">
        <v>0</v>
      </c>
      <c r="S12" s="70">
        <v>0</v>
      </c>
      <c r="T12" s="61">
        <f>SUM(P12:S12)</f>
        <v>0</v>
      </c>
      <c r="U12" s="60"/>
      <c r="V12" s="70">
        <v>0</v>
      </c>
      <c r="W12" s="70">
        <v>0</v>
      </c>
      <c r="X12" s="70">
        <v>0</v>
      </c>
      <c r="Y12" s="70">
        <v>0</v>
      </c>
      <c r="Z12" s="60">
        <f>SUM(V12:Y12)</f>
        <v>0</v>
      </c>
      <c r="AA12" s="60"/>
      <c r="AB12" s="61">
        <f>H12+N12+T12+Z12</f>
        <v>0</v>
      </c>
      <c r="AC12" s="70">
        <v>0</v>
      </c>
      <c r="AD12" s="70">
        <v>0</v>
      </c>
      <c r="AE12" s="70">
        <v>0</v>
      </c>
      <c r="AF12" s="70">
        <v>0</v>
      </c>
      <c r="AG12" s="70">
        <v>0</v>
      </c>
      <c r="AH12" s="70">
        <v>0</v>
      </c>
      <c r="AI12" s="61"/>
      <c r="AJ12" s="58">
        <f>SUM(AC12:AH12)</f>
        <v>0</v>
      </c>
    </row>
    <row r="13" spans="2:36" x14ac:dyDescent="0.35">
      <c r="B13" s="53" t="s">
        <v>146</v>
      </c>
      <c r="C13" s="70">
        <v>0</v>
      </c>
      <c r="D13" s="70">
        <v>0</v>
      </c>
      <c r="E13" s="70">
        <v>0</v>
      </c>
      <c r="F13" s="70">
        <v>0</v>
      </c>
      <c r="G13" s="70">
        <v>0</v>
      </c>
      <c r="H13" s="60">
        <f>SUM(D13:G13)</f>
        <v>0</v>
      </c>
      <c r="I13" s="60"/>
      <c r="J13" s="70">
        <v>0</v>
      </c>
      <c r="K13" s="70">
        <v>0</v>
      </c>
      <c r="L13" s="70">
        <v>0</v>
      </c>
      <c r="M13" s="70">
        <v>0</v>
      </c>
      <c r="N13" s="60">
        <f>SUM(J13:M13)</f>
        <v>0</v>
      </c>
      <c r="O13" s="60"/>
      <c r="P13" s="70">
        <v>0</v>
      </c>
      <c r="Q13" s="70">
        <v>0</v>
      </c>
      <c r="R13" s="70">
        <v>0</v>
      </c>
      <c r="S13" s="70">
        <v>0</v>
      </c>
      <c r="T13" s="61">
        <f>SUM(P13:S13)</f>
        <v>0</v>
      </c>
      <c r="U13" s="60"/>
      <c r="V13" s="70">
        <v>0</v>
      </c>
      <c r="W13" s="70">
        <v>0</v>
      </c>
      <c r="X13" s="70">
        <v>0</v>
      </c>
      <c r="Y13" s="70">
        <v>0</v>
      </c>
      <c r="Z13" s="60">
        <f>SUM(V13:Y13)</f>
        <v>0</v>
      </c>
      <c r="AA13" s="60"/>
      <c r="AB13" s="61">
        <f>H13+N13+T13+Z13</f>
        <v>0</v>
      </c>
      <c r="AC13" s="70">
        <v>0</v>
      </c>
      <c r="AD13" s="70">
        <v>0</v>
      </c>
      <c r="AE13" s="70">
        <v>0</v>
      </c>
      <c r="AF13" s="70">
        <v>0</v>
      </c>
      <c r="AG13" s="70">
        <v>0</v>
      </c>
      <c r="AH13" s="70">
        <v>0</v>
      </c>
      <c r="AI13" s="58"/>
      <c r="AJ13" s="58">
        <f>SUM(AC13:AH13)</f>
        <v>0</v>
      </c>
    </row>
    <row r="14" spans="2:36" x14ac:dyDescent="0.35">
      <c r="B14" s="69" t="s">
        <v>145</v>
      </c>
      <c r="C14" s="66">
        <f>SUM(C11:C13)</f>
        <v>0</v>
      </c>
      <c r="D14" s="66">
        <f>SUM(D11:D13)</f>
        <v>0</v>
      </c>
      <c r="E14" s="66">
        <f>SUM(E11:E13)</f>
        <v>0</v>
      </c>
      <c r="F14" s="66">
        <f>SUM(F11:F13)</f>
        <v>0</v>
      </c>
      <c r="G14" s="66">
        <f>SUM(G11:G13)</f>
        <v>0</v>
      </c>
      <c r="H14" s="66">
        <f>SUM(D14:G14)</f>
        <v>0</v>
      </c>
      <c r="I14" s="66"/>
      <c r="J14" s="66">
        <f>SUM(J11:J13)</f>
        <v>0</v>
      </c>
      <c r="K14" s="66">
        <f>SUM(K11:K13)</f>
        <v>0</v>
      </c>
      <c r="L14" s="66">
        <f>SUM(L11:L13)</f>
        <v>0</v>
      </c>
      <c r="M14" s="66">
        <f>SUM(M11:M13)</f>
        <v>0</v>
      </c>
      <c r="N14" s="66">
        <f>SUM(J14:M14)</f>
        <v>0</v>
      </c>
      <c r="O14" s="66"/>
      <c r="P14" s="66">
        <f>SUM(P11:P13)</f>
        <v>0</v>
      </c>
      <c r="Q14" s="66">
        <f>SUM(Q11:Q13)</f>
        <v>0</v>
      </c>
      <c r="R14" s="66">
        <f>SUM(R11:R13)</f>
        <v>0</v>
      </c>
      <c r="S14" s="66">
        <f>SUM(S11:S13)</f>
        <v>0</v>
      </c>
      <c r="T14" s="68">
        <f>SUM(P14:S14)</f>
        <v>0</v>
      </c>
      <c r="U14" s="66"/>
      <c r="V14" s="66">
        <f>SUM(V11:V13)</f>
        <v>0</v>
      </c>
      <c r="W14" s="66">
        <f>SUM(W11:W13)</f>
        <v>0</v>
      </c>
      <c r="X14" s="66">
        <f>SUM(X11:X13)</f>
        <v>0</v>
      </c>
      <c r="Y14" s="66">
        <f>SUM(Y11:Y13)</f>
        <v>0</v>
      </c>
      <c r="Z14" s="66">
        <f>SUM(V14:Y14)</f>
        <v>0</v>
      </c>
      <c r="AA14" s="66"/>
      <c r="AB14" s="68">
        <f>H14+N14+T14+Z14</f>
        <v>0</v>
      </c>
      <c r="AC14" s="66">
        <f t="shared" ref="AC14:AH14" si="1">SUM(AC11:AC13)</f>
        <v>0</v>
      </c>
      <c r="AD14" s="66">
        <f t="shared" si="1"/>
        <v>0</v>
      </c>
      <c r="AE14" s="66">
        <f t="shared" si="1"/>
        <v>0</v>
      </c>
      <c r="AF14" s="66">
        <f t="shared" si="1"/>
        <v>0</v>
      </c>
      <c r="AG14" s="66">
        <f t="shared" si="1"/>
        <v>0</v>
      </c>
      <c r="AH14" s="66">
        <f t="shared" si="1"/>
        <v>0</v>
      </c>
      <c r="AI14" s="75"/>
      <c r="AJ14" s="75">
        <f>SUM(AC14:AH14)</f>
        <v>0</v>
      </c>
    </row>
    <row r="15" spans="2:36" x14ac:dyDescent="0.35">
      <c r="C15" s="58"/>
      <c r="D15" s="79"/>
      <c r="E15" s="79"/>
      <c r="F15" s="79"/>
      <c r="G15" s="79"/>
      <c r="H15" s="60"/>
      <c r="I15" s="60"/>
      <c r="J15" s="79"/>
      <c r="K15" s="79"/>
      <c r="L15" s="79"/>
      <c r="M15" s="79"/>
      <c r="N15" s="60"/>
      <c r="O15" s="60"/>
      <c r="P15" s="79"/>
      <c r="Q15" s="79"/>
      <c r="R15" s="79"/>
      <c r="S15" s="79"/>
      <c r="T15" s="61"/>
      <c r="U15" s="60"/>
      <c r="V15" s="79"/>
      <c r="W15" s="79"/>
      <c r="X15" s="79"/>
      <c r="Y15" s="79"/>
      <c r="Z15" s="60"/>
      <c r="AA15" s="60"/>
      <c r="AB15" s="58"/>
      <c r="AC15" s="79"/>
      <c r="AD15" s="79"/>
      <c r="AE15" s="79"/>
      <c r="AF15" s="79"/>
      <c r="AG15" s="79"/>
      <c r="AH15" s="79"/>
      <c r="AI15" s="58"/>
      <c r="AJ15" s="58"/>
    </row>
    <row r="16" spans="2:36" x14ac:dyDescent="0.35">
      <c r="B16" s="53" t="s">
        <v>144</v>
      </c>
      <c r="C16" s="61">
        <f>C6+C7-C11-C12</f>
        <v>0</v>
      </c>
      <c r="D16" s="61">
        <f>D6+D7-D11-D12</f>
        <v>0</v>
      </c>
      <c r="E16" s="61">
        <f>E6+E7-E11-E12</f>
        <v>0</v>
      </c>
      <c r="F16" s="61">
        <f>F6+F7-F11-F12</f>
        <v>0</v>
      </c>
      <c r="G16" s="61">
        <f>G6+G7-G11-G12</f>
        <v>0</v>
      </c>
      <c r="H16" s="60">
        <f>SUM(D16:G16)</f>
        <v>0</v>
      </c>
      <c r="I16" s="61"/>
      <c r="J16" s="61">
        <f>J6+J7-J11-J12</f>
        <v>0</v>
      </c>
      <c r="K16" s="61">
        <f>K6+K7-K11-K12</f>
        <v>0</v>
      </c>
      <c r="L16" s="61">
        <f>L6+L7-L11-L12</f>
        <v>0</v>
      </c>
      <c r="M16" s="61">
        <f>M6+M7-M11-M12</f>
        <v>0</v>
      </c>
      <c r="N16" s="60">
        <f>SUM(J16:M16)</f>
        <v>0</v>
      </c>
      <c r="O16" s="61"/>
      <c r="P16" s="61">
        <f>P6+P7-P11-P12</f>
        <v>0</v>
      </c>
      <c r="Q16" s="61">
        <f>Q6+Q7-Q11-Q12</f>
        <v>0</v>
      </c>
      <c r="R16" s="61">
        <f>R6+R7-R11-R12</f>
        <v>0</v>
      </c>
      <c r="S16" s="61">
        <f>S6+S7-S11-S12</f>
        <v>0</v>
      </c>
      <c r="T16" s="61">
        <f>SUM(P16:S16)</f>
        <v>0</v>
      </c>
      <c r="U16" s="61"/>
      <c r="V16" s="61">
        <f>V6+V7-V11-V12</f>
        <v>0</v>
      </c>
      <c r="W16" s="61">
        <f>W6+W7-W11-W12</f>
        <v>0</v>
      </c>
      <c r="X16" s="61">
        <f>X6+X7-X11-X12</f>
        <v>0</v>
      </c>
      <c r="Y16" s="61">
        <f>Y6+Y7-Y11-Y12</f>
        <v>0</v>
      </c>
      <c r="Z16" s="60">
        <f>SUM(V16:Y16)</f>
        <v>0</v>
      </c>
      <c r="AA16" s="60"/>
      <c r="AB16" s="61">
        <f>H16+N16+T16+Z16</f>
        <v>0</v>
      </c>
      <c r="AC16" s="61">
        <f t="shared" ref="AC16:AH16" si="2">AC6+AC7-AC11-AC12</f>
        <v>0</v>
      </c>
      <c r="AD16" s="61">
        <f t="shared" si="2"/>
        <v>0</v>
      </c>
      <c r="AE16" s="61">
        <f t="shared" si="2"/>
        <v>0</v>
      </c>
      <c r="AF16" s="61">
        <f t="shared" si="2"/>
        <v>0</v>
      </c>
      <c r="AG16" s="61">
        <f t="shared" si="2"/>
        <v>0</v>
      </c>
      <c r="AH16" s="61">
        <f t="shared" si="2"/>
        <v>0</v>
      </c>
      <c r="AI16" s="61"/>
      <c r="AJ16" s="58">
        <f>SUM(AC16:AH16)</f>
        <v>0</v>
      </c>
    </row>
    <row r="17" spans="2:36" x14ac:dyDescent="0.35">
      <c r="B17" s="53" t="s">
        <v>143</v>
      </c>
      <c r="C17" s="61">
        <f t="shared" ref="C17:H17" si="3">C8-C12</f>
        <v>0</v>
      </c>
      <c r="D17" s="61">
        <f t="shared" si="3"/>
        <v>0</v>
      </c>
      <c r="E17" s="61">
        <f t="shared" si="3"/>
        <v>0</v>
      </c>
      <c r="F17" s="61">
        <f t="shared" si="3"/>
        <v>0</v>
      </c>
      <c r="G17" s="61">
        <f t="shared" si="3"/>
        <v>0</v>
      </c>
      <c r="H17" s="61">
        <f t="shared" si="3"/>
        <v>0</v>
      </c>
      <c r="I17" s="61"/>
      <c r="J17" s="61">
        <f>J8-J12</f>
        <v>0</v>
      </c>
      <c r="K17" s="61">
        <f>K8-K12</f>
        <v>0</v>
      </c>
      <c r="L17" s="61">
        <f>L8-L12</f>
        <v>0</v>
      </c>
      <c r="M17" s="61">
        <f>M8-M12</f>
        <v>0</v>
      </c>
      <c r="N17" s="61">
        <f>N8-N12</f>
        <v>0</v>
      </c>
      <c r="O17" s="61"/>
      <c r="P17" s="61">
        <f>P8-P12</f>
        <v>0</v>
      </c>
      <c r="Q17" s="61">
        <f>Q8-Q12</f>
        <v>0</v>
      </c>
      <c r="R17" s="61">
        <f>R8-R12</f>
        <v>0</v>
      </c>
      <c r="S17" s="61">
        <f>S8-S12</f>
        <v>0</v>
      </c>
      <c r="T17" s="61">
        <f>T8-T12</f>
        <v>0</v>
      </c>
      <c r="U17" s="61"/>
      <c r="V17" s="61">
        <f>V8-V12</f>
        <v>0</v>
      </c>
      <c r="W17" s="61">
        <f>W8-W12</f>
        <v>0</v>
      </c>
      <c r="X17" s="61">
        <f>X8-X12</f>
        <v>0</v>
      </c>
      <c r="Y17" s="61">
        <f>Y8-Y12</f>
        <v>0</v>
      </c>
      <c r="Z17" s="61">
        <f>Z8-Z12</f>
        <v>0</v>
      </c>
      <c r="AA17" s="61"/>
      <c r="AB17" s="61">
        <f t="shared" ref="AB17:AH17" si="4">AB8-AB12</f>
        <v>0</v>
      </c>
      <c r="AC17" s="61">
        <f t="shared" si="4"/>
        <v>0</v>
      </c>
      <c r="AD17" s="61">
        <f t="shared" si="4"/>
        <v>0</v>
      </c>
      <c r="AE17" s="61">
        <f t="shared" si="4"/>
        <v>0</v>
      </c>
      <c r="AF17" s="61">
        <f t="shared" si="4"/>
        <v>0</v>
      </c>
      <c r="AG17" s="61">
        <f t="shared" si="4"/>
        <v>0</v>
      </c>
      <c r="AH17" s="61">
        <f t="shared" si="4"/>
        <v>0</v>
      </c>
      <c r="AI17" s="61"/>
      <c r="AJ17" s="61">
        <f>AJ8-AJ12</f>
        <v>0</v>
      </c>
    </row>
    <row r="18" spans="2:36" x14ac:dyDescent="0.35">
      <c r="B18" s="53" t="s">
        <v>142</v>
      </c>
      <c r="C18" s="70">
        <v>0</v>
      </c>
      <c r="D18" s="70">
        <v>0</v>
      </c>
      <c r="E18" s="70">
        <v>0</v>
      </c>
      <c r="F18" s="70">
        <v>0</v>
      </c>
      <c r="G18" s="70">
        <v>0</v>
      </c>
      <c r="H18" s="60">
        <f>SUM(D18:G18)</f>
        <v>0</v>
      </c>
      <c r="I18" s="60"/>
      <c r="J18" s="70">
        <v>0</v>
      </c>
      <c r="K18" s="70">
        <v>0</v>
      </c>
      <c r="L18" s="70">
        <v>0</v>
      </c>
      <c r="M18" s="70">
        <v>0</v>
      </c>
      <c r="N18" s="60">
        <f>SUM(J18:M18)</f>
        <v>0</v>
      </c>
      <c r="O18" s="60"/>
      <c r="P18" s="70">
        <v>0</v>
      </c>
      <c r="Q18" s="70">
        <v>0</v>
      </c>
      <c r="R18" s="70">
        <v>0</v>
      </c>
      <c r="S18" s="70">
        <v>0</v>
      </c>
      <c r="T18" s="61">
        <f>SUM(P18:S18)</f>
        <v>0</v>
      </c>
      <c r="U18" s="60"/>
      <c r="V18" s="70">
        <v>0</v>
      </c>
      <c r="W18" s="70">
        <v>0</v>
      </c>
      <c r="X18" s="70">
        <v>0</v>
      </c>
      <c r="Y18" s="70">
        <v>0</v>
      </c>
      <c r="Z18" s="60">
        <f>SUM(V18:Y18)</f>
        <v>0</v>
      </c>
      <c r="AA18" s="60"/>
      <c r="AB18" s="61">
        <f>H18+N18+T18+Z18</f>
        <v>0</v>
      </c>
      <c r="AC18" s="70">
        <v>0</v>
      </c>
      <c r="AD18" s="70">
        <v>0</v>
      </c>
      <c r="AE18" s="70">
        <v>0</v>
      </c>
      <c r="AF18" s="70">
        <v>0</v>
      </c>
      <c r="AG18" s="70">
        <v>0</v>
      </c>
      <c r="AH18" s="70">
        <v>0</v>
      </c>
      <c r="AI18" s="58"/>
      <c r="AJ18" s="58">
        <f>SUM(AC18:AH18)</f>
        <v>0</v>
      </c>
    </row>
    <row r="19" spans="2:36" x14ac:dyDescent="0.35">
      <c r="B19" s="69" t="s">
        <v>141</v>
      </c>
      <c r="C19" s="68">
        <f>SUM(C16:C18)</f>
        <v>0</v>
      </c>
      <c r="D19" s="68">
        <f>SUM(D16:D18)</f>
        <v>0</v>
      </c>
      <c r="E19" s="68">
        <f>SUM(E16:E18)</f>
        <v>0</v>
      </c>
      <c r="F19" s="68">
        <f>SUM(F16:F18)</f>
        <v>0</v>
      </c>
      <c r="G19" s="68">
        <f>SUM(G16:G18)</f>
        <v>0</v>
      </c>
      <c r="H19" s="66">
        <f>SUM(D19:G19)</f>
        <v>0</v>
      </c>
      <c r="I19" s="78"/>
      <c r="J19" s="68">
        <f>SUM(J16:J18)</f>
        <v>0</v>
      </c>
      <c r="K19" s="68">
        <f>SUM(K16:K18)</f>
        <v>0</v>
      </c>
      <c r="L19" s="68">
        <f>SUM(L16:L18)</f>
        <v>0</v>
      </c>
      <c r="M19" s="68">
        <f>SUM(M16:M18)</f>
        <v>0</v>
      </c>
      <c r="N19" s="66">
        <f>SUM(J19:M19)</f>
        <v>0</v>
      </c>
      <c r="O19" s="66"/>
      <c r="P19" s="68">
        <f>SUM(P16:P18)</f>
        <v>0</v>
      </c>
      <c r="Q19" s="68">
        <f>SUM(Q16:Q18)</f>
        <v>0</v>
      </c>
      <c r="R19" s="68">
        <f>SUM(R16:R18)</f>
        <v>0</v>
      </c>
      <c r="S19" s="68">
        <f>SUM(S16:S18)</f>
        <v>0</v>
      </c>
      <c r="T19" s="68">
        <f>SUM(P19:S19)</f>
        <v>0</v>
      </c>
      <c r="U19" s="66"/>
      <c r="V19" s="68">
        <f>SUM(V16:V18)</f>
        <v>0</v>
      </c>
      <c r="W19" s="68">
        <f>SUM(W16:W18)</f>
        <v>0</v>
      </c>
      <c r="X19" s="68">
        <f>SUM(X16:X18)</f>
        <v>0</v>
      </c>
      <c r="Y19" s="68">
        <f>SUM(Y16:Y18)</f>
        <v>0</v>
      </c>
      <c r="Z19" s="66">
        <f>SUM(V19:Y19)</f>
        <v>0</v>
      </c>
      <c r="AA19" s="66"/>
      <c r="AB19" s="68">
        <f>H19+N19+T19+Z19</f>
        <v>0</v>
      </c>
      <c r="AC19" s="68">
        <f t="shared" ref="AC19:AH19" si="5">SUM(AC16:AC18)</f>
        <v>0</v>
      </c>
      <c r="AD19" s="68">
        <f t="shared" si="5"/>
        <v>0</v>
      </c>
      <c r="AE19" s="68">
        <f t="shared" si="5"/>
        <v>0</v>
      </c>
      <c r="AF19" s="68">
        <f t="shared" si="5"/>
        <v>0</v>
      </c>
      <c r="AG19" s="68">
        <f t="shared" si="5"/>
        <v>0</v>
      </c>
      <c r="AH19" s="68">
        <f t="shared" si="5"/>
        <v>0</v>
      </c>
      <c r="AI19" s="75"/>
      <c r="AJ19" s="75">
        <f>SUM(AC19:AH19)</f>
        <v>0</v>
      </c>
    </row>
    <row r="20" spans="2:36" x14ac:dyDescent="0.35">
      <c r="C20" s="58"/>
      <c r="D20" s="58"/>
      <c r="E20" s="58"/>
      <c r="F20" s="58"/>
      <c r="G20" s="58"/>
      <c r="H20" s="60"/>
      <c r="I20" s="60"/>
      <c r="J20" s="58"/>
      <c r="K20" s="58"/>
      <c r="L20" s="58"/>
      <c r="M20" s="58"/>
      <c r="N20" s="60"/>
      <c r="O20" s="60"/>
      <c r="P20" s="58"/>
      <c r="Q20" s="58"/>
      <c r="R20" s="58"/>
      <c r="S20" s="58"/>
      <c r="T20" s="61"/>
      <c r="U20" s="60"/>
      <c r="V20" s="58"/>
      <c r="W20" s="58"/>
      <c r="X20" s="58"/>
      <c r="Y20" s="58"/>
      <c r="Z20" s="60"/>
      <c r="AA20" s="60"/>
      <c r="AB20" s="58"/>
      <c r="AC20" s="58"/>
      <c r="AD20" s="58"/>
      <c r="AE20" s="58"/>
      <c r="AF20" s="58"/>
      <c r="AG20" s="58"/>
      <c r="AH20" s="58"/>
      <c r="AI20" s="58"/>
      <c r="AJ20" s="58"/>
    </row>
    <row r="21" spans="2:36" x14ac:dyDescent="0.35">
      <c r="B21" s="77" t="s">
        <v>140</v>
      </c>
      <c r="C21" s="76"/>
      <c r="D21" s="58"/>
      <c r="E21" s="58"/>
      <c r="F21" s="58"/>
      <c r="G21" s="58"/>
      <c r="H21" s="60"/>
      <c r="I21" s="60"/>
      <c r="J21" s="58"/>
      <c r="K21" s="58"/>
      <c r="L21" s="58"/>
      <c r="M21" s="58"/>
      <c r="N21" s="60"/>
      <c r="O21" s="60"/>
      <c r="P21" s="58"/>
      <c r="Q21" s="58"/>
      <c r="R21" s="58"/>
      <c r="S21" s="58"/>
      <c r="T21" s="61"/>
      <c r="U21" s="60"/>
      <c r="V21" s="58"/>
      <c r="W21" s="58"/>
      <c r="X21" s="58"/>
      <c r="Y21" s="58"/>
      <c r="Z21" s="60"/>
      <c r="AA21" s="60"/>
      <c r="AB21" s="58"/>
      <c r="AC21" s="58"/>
      <c r="AD21" s="58"/>
      <c r="AE21" s="58"/>
      <c r="AF21" s="58"/>
      <c r="AG21" s="58"/>
      <c r="AH21" s="58"/>
      <c r="AI21" s="58"/>
      <c r="AJ21" s="58"/>
    </row>
    <row r="22" spans="2:36" x14ac:dyDescent="0.35">
      <c r="B22" s="53" t="s">
        <v>139</v>
      </c>
      <c r="C22" s="70">
        <v>0</v>
      </c>
      <c r="D22" s="70">
        <v>0</v>
      </c>
      <c r="E22" s="70">
        <v>0</v>
      </c>
      <c r="F22" s="70">
        <v>0</v>
      </c>
      <c r="G22" s="70">
        <v>0</v>
      </c>
      <c r="H22" s="60">
        <f t="shared" ref="H22:H31" si="6">SUM(D22:G22)</f>
        <v>0</v>
      </c>
      <c r="I22" s="60"/>
      <c r="J22" s="70">
        <v>0</v>
      </c>
      <c r="K22" s="70">
        <v>0</v>
      </c>
      <c r="L22" s="70">
        <v>0</v>
      </c>
      <c r="M22" s="70">
        <v>0</v>
      </c>
      <c r="N22" s="60">
        <f t="shared" ref="N22:N31" si="7">SUM(J22:M22)</f>
        <v>0</v>
      </c>
      <c r="O22" s="60"/>
      <c r="P22" s="70">
        <v>0</v>
      </c>
      <c r="Q22" s="70">
        <v>0</v>
      </c>
      <c r="R22" s="70">
        <v>0</v>
      </c>
      <c r="S22" s="70">
        <v>0</v>
      </c>
      <c r="T22" s="61">
        <f t="shared" ref="T22:T31" si="8">SUM(P22:S22)</f>
        <v>0</v>
      </c>
      <c r="U22" s="60"/>
      <c r="V22" s="70">
        <v>0</v>
      </c>
      <c r="W22" s="70">
        <v>0</v>
      </c>
      <c r="X22" s="70">
        <v>0</v>
      </c>
      <c r="Y22" s="70">
        <v>0</v>
      </c>
      <c r="Z22" s="60">
        <f t="shared" ref="Z22:Z31" si="9">SUM(V22:Y22)</f>
        <v>0</v>
      </c>
      <c r="AA22" s="60"/>
      <c r="AB22" s="61">
        <f t="shared" ref="AB22:AB31" si="10">H22+N22+T22+Z22</f>
        <v>0</v>
      </c>
      <c r="AC22" s="70">
        <v>0</v>
      </c>
      <c r="AD22" s="70">
        <v>0</v>
      </c>
      <c r="AE22" s="70">
        <v>0</v>
      </c>
      <c r="AF22" s="70">
        <v>0</v>
      </c>
      <c r="AG22" s="70">
        <v>0</v>
      </c>
      <c r="AH22" s="70">
        <v>0</v>
      </c>
      <c r="AI22" s="61"/>
      <c r="AJ22" s="58">
        <f t="shared" ref="AJ22:AJ31" si="11">SUM(AC22:AH22)</f>
        <v>0</v>
      </c>
    </row>
    <row r="23" spans="2:36" x14ac:dyDescent="0.35">
      <c r="B23" s="53" t="s">
        <v>138</v>
      </c>
      <c r="C23" s="70">
        <v>0</v>
      </c>
      <c r="D23" s="70">
        <v>0</v>
      </c>
      <c r="E23" s="70">
        <v>0</v>
      </c>
      <c r="F23" s="70">
        <v>0</v>
      </c>
      <c r="G23" s="70">
        <v>0</v>
      </c>
      <c r="H23" s="60">
        <f t="shared" si="6"/>
        <v>0</v>
      </c>
      <c r="I23" s="60"/>
      <c r="J23" s="70">
        <v>0</v>
      </c>
      <c r="K23" s="70">
        <v>0</v>
      </c>
      <c r="L23" s="70">
        <v>0</v>
      </c>
      <c r="M23" s="70">
        <v>0</v>
      </c>
      <c r="N23" s="60">
        <f t="shared" si="7"/>
        <v>0</v>
      </c>
      <c r="O23" s="60"/>
      <c r="P23" s="70">
        <v>0</v>
      </c>
      <c r="Q23" s="70">
        <v>0</v>
      </c>
      <c r="R23" s="70">
        <v>0</v>
      </c>
      <c r="S23" s="70">
        <v>0</v>
      </c>
      <c r="T23" s="61">
        <f t="shared" si="8"/>
        <v>0</v>
      </c>
      <c r="U23" s="60"/>
      <c r="V23" s="70">
        <v>0</v>
      </c>
      <c r="W23" s="70">
        <v>0</v>
      </c>
      <c r="X23" s="70">
        <v>0</v>
      </c>
      <c r="Y23" s="70">
        <v>0</v>
      </c>
      <c r="Z23" s="60">
        <f t="shared" si="9"/>
        <v>0</v>
      </c>
      <c r="AA23" s="60"/>
      <c r="AB23" s="61">
        <f t="shared" si="10"/>
        <v>0</v>
      </c>
      <c r="AC23" s="70">
        <v>0</v>
      </c>
      <c r="AD23" s="70">
        <v>0</v>
      </c>
      <c r="AE23" s="70">
        <v>0</v>
      </c>
      <c r="AF23" s="70">
        <v>0</v>
      </c>
      <c r="AG23" s="70">
        <v>0</v>
      </c>
      <c r="AH23" s="70">
        <v>0</v>
      </c>
      <c r="AI23" s="61"/>
      <c r="AJ23" s="58">
        <f t="shared" si="11"/>
        <v>0</v>
      </c>
    </row>
    <row r="24" spans="2:36" x14ac:dyDescent="0.35">
      <c r="B24" s="53" t="s">
        <v>137</v>
      </c>
      <c r="C24" s="70">
        <v>0</v>
      </c>
      <c r="D24" s="70">
        <v>0</v>
      </c>
      <c r="E24" s="70">
        <v>0</v>
      </c>
      <c r="F24" s="70">
        <v>0</v>
      </c>
      <c r="G24" s="70">
        <v>0</v>
      </c>
      <c r="H24" s="60">
        <f t="shared" si="6"/>
        <v>0</v>
      </c>
      <c r="I24" s="60"/>
      <c r="J24" s="70">
        <v>0</v>
      </c>
      <c r="K24" s="70">
        <v>0</v>
      </c>
      <c r="L24" s="70">
        <v>0</v>
      </c>
      <c r="M24" s="70">
        <v>0</v>
      </c>
      <c r="N24" s="60">
        <f t="shared" si="7"/>
        <v>0</v>
      </c>
      <c r="O24" s="60"/>
      <c r="P24" s="70">
        <v>0</v>
      </c>
      <c r="Q24" s="70">
        <v>0</v>
      </c>
      <c r="R24" s="70">
        <v>0</v>
      </c>
      <c r="S24" s="70">
        <v>0</v>
      </c>
      <c r="T24" s="61">
        <f t="shared" si="8"/>
        <v>0</v>
      </c>
      <c r="U24" s="60"/>
      <c r="V24" s="70">
        <v>0</v>
      </c>
      <c r="W24" s="70">
        <v>0</v>
      </c>
      <c r="X24" s="70">
        <v>0</v>
      </c>
      <c r="Y24" s="70">
        <v>0</v>
      </c>
      <c r="Z24" s="60">
        <f t="shared" si="9"/>
        <v>0</v>
      </c>
      <c r="AA24" s="60"/>
      <c r="AB24" s="61">
        <f t="shared" si="10"/>
        <v>0</v>
      </c>
      <c r="AC24" s="70">
        <v>0</v>
      </c>
      <c r="AD24" s="70">
        <v>0</v>
      </c>
      <c r="AE24" s="70">
        <v>0</v>
      </c>
      <c r="AF24" s="70">
        <v>0</v>
      </c>
      <c r="AG24" s="70">
        <v>0</v>
      </c>
      <c r="AH24" s="70">
        <v>0</v>
      </c>
      <c r="AI24" s="61"/>
      <c r="AJ24" s="58">
        <f t="shared" si="11"/>
        <v>0</v>
      </c>
    </row>
    <row r="25" spans="2:36" x14ac:dyDescent="0.35">
      <c r="B25" s="53" t="s">
        <v>136</v>
      </c>
      <c r="C25" s="70">
        <v>0</v>
      </c>
      <c r="D25" s="70">
        <v>0</v>
      </c>
      <c r="E25" s="70">
        <v>0</v>
      </c>
      <c r="F25" s="70">
        <v>0</v>
      </c>
      <c r="G25" s="70">
        <v>0</v>
      </c>
      <c r="H25" s="60">
        <f t="shared" si="6"/>
        <v>0</v>
      </c>
      <c r="I25" s="60"/>
      <c r="J25" s="70">
        <v>0</v>
      </c>
      <c r="K25" s="70">
        <v>0</v>
      </c>
      <c r="L25" s="70">
        <v>0</v>
      </c>
      <c r="M25" s="70">
        <v>0</v>
      </c>
      <c r="N25" s="60">
        <f t="shared" si="7"/>
        <v>0</v>
      </c>
      <c r="O25" s="60"/>
      <c r="P25" s="70">
        <v>0</v>
      </c>
      <c r="Q25" s="70">
        <v>0</v>
      </c>
      <c r="R25" s="70">
        <v>0</v>
      </c>
      <c r="S25" s="70">
        <v>0</v>
      </c>
      <c r="T25" s="61">
        <f t="shared" si="8"/>
        <v>0</v>
      </c>
      <c r="U25" s="60"/>
      <c r="V25" s="70">
        <v>0</v>
      </c>
      <c r="W25" s="70">
        <v>0</v>
      </c>
      <c r="X25" s="70">
        <v>0</v>
      </c>
      <c r="Y25" s="70">
        <v>0</v>
      </c>
      <c r="Z25" s="60">
        <f t="shared" si="9"/>
        <v>0</v>
      </c>
      <c r="AA25" s="60"/>
      <c r="AB25" s="61">
        <f t="shared" si="10"/>
        <v>0</v>
      </c>
      <c r="AC25" s="70">
        <v>0</v>
      </c>
      <c r="AD25" s="70">
        <v>0</v>
      </c>
      <c r="AE25" s="70">
        <v>0</v>
      </c>
      <c r="AF25" s="70">
        <v>0</v>
      </c>
      <c r="AG25" s="70">
        <v>0</v>
      </c>
      <c r="AH25" s="70">
        <v>0</v>
      </c>
      <c r="AI25" s="58"/>
      <c r="AJ25" s="58">
        <f t="shared" si="11"/>
        <v>0</v>
      </c>
    </row>
    <row r="26" spans="2:36" x14ac:dyDescent="0.35">
      <c r="B26" s="53" t="s">
        <v>135</v>
      </c>
      <c r="C26" s="70">
        <v>0</v>
      </c>
      <c r="D26" s="70">
        <v>0</v>
      </c>
      <c r="E26" s="70">
        <v>0</v>
      </c>
      <c r="F26" s="70">
        <v>0</v>
      </c>
      <c r="G26" s="70">
        <v>0</v>
      </c>
      <c r="H26" s="60">
        <f t="shared" si="6"/>
        <v>0</v>
      </c>
      <c r="I26" s="60"/>
      <c r="J26" s="70">
        <v>0</v>
      </c>
      <c r="K26" s="70">
        <v>0</v>
      </c>
      <c r="L26" s="70">
        <v>0</v>
      </c>
      <c r="M26" s="70">
        <v>0</v>
      </c>
      <c r="N26" s="60">
        <f t="shared" si="7"/>
        <v>0</v>
      </c>
      <c r="O26" s="60"/>
      <c r="P26" s="70">
        <v>0</v>
      </c>
      <c r="Q26" s="70">
        <v>0</v>
      </c>
      <c r="R26" s="70">
        <v>0</v>
      </c>
      <c r="S26" s="70">
        <v>0</v>
      </c>
      <c r="T26" s="61">
        <f t="shared" si="8"/>
        <v>0</v>
      </c>
      <c r="U26" s="60"/>
      <c r="V26" s="70">
        <v>0</v>
      </c>
      <c r="W26" s="70">
        <v>0</v>
      </c>
      <c r="X26" s="70">
        <v>0</v>
      </c>
      <c r="Y26" s="70">
        <v>0</v>
      </c>
      <c r="Z26" s="60">
        <f t="shared" si="9"/>
        <v>0</v>
      </c>
      <c r="AA26" s="60"/>
      <c r="AB26" s="61">
        <f t="shared" si="10"/>
        <v>0</v>
      </c>
      <c r="AC26" s="70">
        <v>0</v>
      </c>
      <c r="AD26" s="70">
        <v>0</v>
      </c>
      <c r="AE26" s="70">
        <v>0</v>
      </c>
      <c r="AF26" s="70">
        <v>0</v>
      </c>
      <c r="AG26" s="70">
        <v>0</v>
      </c>
      <c r="AH26" s="70">
        <v>0</v>
      </c>
      <c r="AI26" s="58"/>
      <c r="AJ26" s="58">
        <f t="shared" si="11"/>
        <v>0</v>
      </c>
    </row>
    <row r="27" spans="2:36" x14ac:dyDescent="0.35">
      <c r="B27" s="53" t="s">
        <v>134</v>
      </c>
      <c r="C27" s="70">
        <v>0</v>
      </c>
      <c r="D27" s="70">
        <v>0</v>
      </c>
      <c r="E27" s="70">
        <v>0</v>
      </c>
      <c r="F27" s="70">
        <v>0</v>
      </c>
      <c r="G27" s="70">
        <v>0</v>
      </c>
      <c r="H27" s="60">
        <f t="shared" si="6"/>
        <v>0</v>
      </c>
      <c r="I27" s="60"/>
      <c r="J27" s="70">
        <v>0</v>
      </c>
      <c r="K27" s="70">
        <v>0</v>
      </c>
      <c r="L27" s="70">
        <v>0</v>
      </c>
      <c r="M27" s="70">
        <v>0</v>
      </c>
      <c r="N27" s="60">
        <f t="shared" si="7"/>
        <v>0</v>
      </c>
      <c r="O27" s="60"/>
      <c r="P27" s="70">
        <v>0</v>
      </c>
      <c r="Q27" s="70">
        <v>0</v>
      </c>
      <c r="R27" s="70">
        <v>0</v>
      </c>
      <c r="S27" s="70">
        <v>0</v>
      </c>
      <c r="T27" s="61">
        <f t="shared" si="8"/>
        <v>0</v>
      </c>
      <c r="U27" s="60"/>
      <c r="V27" s="70">
        <v>0</v>
      </c>
      <c r="W27" s="70">
        <v>0</v>
      </c>
      <c r="X27" s="70">
        <v>0</v>
      </c>
      <c r="Y27" s="70">
        <v>0</v>
      </c>
      <c r="Z27" s="60">
        <f t="shared" si="9"/>
        <v>0</v>
      </c>
      <c r="AA27" s="60"/>
      <c r="AB27" s="61">
        <f t="shared" si="10"/>
        <v>0</v>
      </c>
      <c r="AC27" s="70">
        <v>0</v>
      </c>
      <c r="AD27" s="70">
        <v>0</v>
      </c>
      <c r="AE27" s="70">
        <v>0</v>
      </c>
      <c r="AF27" s="70">
        <v>0</v>
      </c>
      <c r="AG27" s="70">
        <v>0</v>
      </c>
      <c r="AH27" s="70">
        <v>0</v>
      </c>
      <c r="AI27" s="58"/>
      <c r="AJ27" s="58">
        <f t="shared" si="11"/>
        <v>0</v>
      </c>
    </row>
    <row r="28" spans="2:36" x14ac:dyDescent="0.35">
      <c r="B28" s="53" t="s">
        <v>133</v>
      </c>
      <c r="C28" s="70">
        <v>0</v>
      </c>
      <c r="D28" s="70">
        <v>0</v>
      </c>
      <c r="E28" s="70">
        <v>0</v>
      </c>
      <c r="F28" s="70">
        <v>0</v>
      </c>
      <c r="G28" s="70">
        <v>0</v>
      </c>
      <c r="H28" s="60">
        <f t="shared" si="6"/>
        <v>0</v>
      </c>
      <c r="I28" s="60"/>
      <c r="J28" s="70">
        <v>0</v>
      </c>
      <c r="K28" s="70">
        <v>0</v>
      </c>
      <c r="L28" s="70">
        <v>0</v>
      </c>
      <c r="M28" s="70">
        <v>0</v>
      </c>
      <c r="N28" s="60">
        <f t="shared" si="7"/>
        <v>0</v>
      </c>
      <c r="O28" s="60"/>
      <c r="P28" s="70">
        <v>0</v>
      </c>
      <c r="Q28" s="70">
        <v>0</v>
      </c>
      <c r="R28" s="70">
        <v>0</v>
      </c>
      <c r="S28" s="70">
        <v>0</v>
      </c>
      <c r="T28" s="61">
        <f t="shared" si="8"/>
        <v>0</v>
      </c>
      <c r="U28" s="60"/>
      <c r="V28" s="70">
        <v>0</v>
      </c>
      <c r="W28" s="70">
        <v>0</v>
      </c>
      <c r="X28" s="70">
        <v>0</v>
      </c>
      <c r="Y28" s="70">
        <v>0</v>
      </c>
      <c r="Z28" s="60">
        <f t="shared" si="9"/>
        <v>0</v>
      </c>
      <c r="AA28" s="60"/>
      <c r="AB28" s="61">
        <f t="shared" si="10"/>
        <v>0</v>
      </c>
      <c r="AC28" s="70">
        <v>0</v>
      </c>
      <c r="AD28" s="70">
        <v>0</v>
      </c>
      <c r="AE28" s="70">
        <v>0</v>
      </c>
      <c r="AF28" s="70">
        <v>0</v>
      </c>
      <c r="AG28" s="70">
        <v>0</v>
      </c>
      <c r="AH28" s="70">
        <v>0</v>
      </c>
      <c r="AI28" s="58"/>
      <c r="AJ28" s="58">
        <f t="shared" si="11"/>
        <v>0</v>
      </c>
    </row>
    <row r="29" spans="2:36" x14ac:dyDescent="0.35">
      <c r="B29" s="53" t="s">
        <v>132</v>
      </c>
      <c r="C29" s="70">
        <v>0</v>
      </c>
      <c r="D29" s="70">
        <v>0</v>
      </c>
      <c r="E29" s="70">
        <v>0</v>
      </c>
      <c r="F29" s="70">
        <v>0</v>
      </c>
      <c r="G29" s="70">
        <v>0</v>
      </c>
      <c r="H29" s="60">
        <f t="shared" si="6"/>
        <v>0</v>
      </c>
      <c r="I29" s="60"/>
      <c r="J29" s="70">
        <v>0</v>
      </c>
      <c r="K29" s="70">
        <v>0</v>
      </c>
      <c r="L29" s="70">
        <v>0</v>
      </c>
      <c r="M29" s="70">
        <v>0</v>
      </c>
      <c r="N29" s="60">
        <f t="shared" si="7"/>
        <v>0</v>
      </c>
      <c r="O29" s="60"/>
      <c r="P29" s="70">
        <v>0</v>
      </c>
      <c r="Q29" s="70">
        <v>0</v>
      </c>
      <c r="R29" s="70">
        <v>0</v>
      </c>
      <c r="S29" s="70">
        <v>0</v>
      </c>
      <c r="T29" s="61">
        <f t="shared" si="8"/>
        <v>0</v>
      </c>
      <c r="U29" s="60"/>
      <c r="V29" s="70">
        <v>0</v>
      </c>
      <c r="W29" s="70">
        <v>0</v>
      </c>
      <c r="X29" s="70">
        <v>0</v>
      </c>
      <c r="Y29" s="70">
        <v>0</v>
      </c>
      <c r="Z29" s="60">
        <f t="shared" si="9"/>
        <v>0</v>
      </c>
      <c r="AA29" s="60"/>
      <c r="AB29" s="61">
        <f t="shared" si="10"/>
        <v>0</v>
      </c>
      <c r="AC29" s="70">
        <v>0</v>
      </c>
      <c r="AD29" s="70">
        <v>0</v>
      </c>
      <c r="AE29" s="70">
        <v>0</v>
      </c>
      <c r="AF29" s="70">
        <v>0</v>
      </c>
      <c r="AG29" s="70">
        <v>0</v>
      </c>
      <c r="AH29" s="70">
        <v>0</v>
      </c>
      <c r="AI29" s="58"/>
      <c r="AJ29" s="58">
        <f t="shared" si="11"/>
        <v>0</v>
      </c>
    </row>
    <row r="30" spans="2:36" x14ac:dyDescent="0.35">
      <c r="B30" s="53" t="s">
        <v>131</v>
      </c>
      <c r="C30" s="70">
        <v>0</v>
      </c>
      <c r="D30" s="70">
        <v>0</v>
      </c>
      <c r="E30" s="70">
        <v>0</v>
      </c>
      <c r="F30" s="70">
        <v>0</v>
      </c>
      <c r="G30" s="70">
        <v>0</v>
      </c>
      <c r="H30" s="60">
        <f t="shared" si="6"/>
        <v>0</v>
      </c>
      <c r="I30" s="60"/>
      <c r="J30" s="70">
        <v>0</v>
      </c>
      <c r="K30" s="70">
        <v>0</v>
      </c>
      <c r="L30" s="70">
        <v>0</v>
      </c>
      <c r="M30" s="70">
        <v>0</v>
      </c>
      <c r="N30" s="60">
        <f t="shared" si="7"/>
        <v>0</v>
      </c>
      <c r="O30" s="60"/>
      <c r="P30" s="70">
        <v>0</v>
      </c>
      <c r="Q30" s="70">
        <v>0</v>
      </c>
      <c r="R30" s="70">
        <v>0</v>
      </c>
      <c r="S30" s="70">
        <v>0</v>
      </c>
      <c r="T30" s="61">
        <f t="shared" si="8"/>
        <v>0</v>
      </c>
      <c r="U30" s="60"/>
      <c r="V30" s="70">
        <v>0</v>
      </c>
      <c r="W30" s="70">
        <v>0</v>
      </c>
      <c r="X30" s="70">
        <v>0</v>
      </c>
      <c r="Y30" s="70">
        <v>0</v>
      </c>
      <c r="Z30" s="60">
        <f t="shared" si="9"/>
        <v>0</v>
      </c>
      <c r="AA30" s="60"/>
      <c r="AB30" s="61">
        <f t="shared" si="10"/>
        <v>0</v>
      </c>
      <c r="AC30" s="70">
        <v>0</v>
      </c>
      <c r="AD30" s="70">
        <v>0</v>
      </c>
      <c r="AE30" s="70">
        <v>0</v>
      </c>
      <c r="AF30" s="70">
        <v>0</v>
      </c>
      <c r="AG30" s="70">
        <v>0</v>
      </c>
      <c r="AH30" s="70">
        <v>0</v>
      </c>
      <c r="AI30" s="61"/>
      <c r="AJ30" s="58">
        <f t="shared" si="11"/>
        <v>0</v>
      </c>
    </row>
    <row r="31" spans="2:36" x14ac:dyDescent="0.35">
      <c r="B31" s="69" t="s">
        <v>7</v>
      </c>
      <c r="C31" s="68">
        <f>SUM(C22:C30)</f>
        <v>0</v>
      </c>
      <c r="D31" s="68">
        <f>SUM(D22:D30)</f>
        <v>0</v>
      </c>
      <c r="E31" s="68">
        <f>SUM(E22:E30)</f>
        <v>0</v>
      </c>
      <c r="F31" s="68">
        <f>SUM(F22:F30)</f>
        <v>0</v>
      </c>
      <c r="G31" s="68">
        <f>SUM(G22:G30)</f>
        <v>0</v>
      </c>
      <c r="H31" s="66">
        <f t="shared" si="6"/>
        <v>0</v>
      </c>
      <c r="I31" s="66"/>
      <c r="J31" s="68">
        <f>SUM(J22:J30)</f>
        <v>0</v>
      </c>
      <c r="K31" s="68">
        <f>SUM(K22:K30)</f>
        <v>0</v>
      </c>
      <c r="L31" s="68">
        <f>SUM(L22:L30)</f>
        <v>0</v>
      </c>
      <c r="M31" s="68">
        <f>SUM(M22:M30)</f>
        <v>0</v>
      </c>
      <c r="N31" s="66">
        <f t="shared" si="7"/>
        <v>0</v>
      </c>
      <c r="O31" s="66"/>
      <c r="P31" s="68">
        <f>SUM(P22:P30)</f>
        <v>0</v>
      </c>
      <c r="Q31" s="68">
        <f>SUM(Q22:Q30)</f>
        <v>0</v>
      </c>
      <c r="R31" s="68">
        <f>SUM(R22:R30)</f>
        <v>0</v>
      </c>
      <c r="S31" s="68">
        <f>SUM(S22:S30)</f>
        <v>0</v>
      </c>
      <c r="T31" s="68">
        <f t="shared" si="8"/>
        <v>0</v>
      </c>
      <c r="U31" s="66"/>
      <c r="V31" s="68">
        <f>SUM(V22:V30)</f>
        <v>0</v>
      </c>
      <c r="W31" s="68">
        <f>SUM(W22:W30)</f>
        <v>0</v>
      </c>
      <c r="X31" s="68">
        <f>SUM(X22:X30)</f>
        <v>0</v>
      </c>
      <c r="Y31" s="68">
        <f>SUM(Y22:Y30)</f>
        <v>0</v>
      </c>
      <c r="Z31" s="66">
        <f t="shared" si="9"/>
        <v>0</v>
      </c>
      <c r="AA31" s="66"/>
      <c r="AB31" s="68">
        <f t="shared" si="10"/>
        <v>0</v>
      </c>
      <c r="AC31" s="68">
        <f t="shared" ref="AC31:AH31" si="12">SUM(AC22:AC30)</f>
        <v>0</v>
      </c>
      <c r="AD31" s="68">
        <f t="shared" si="12"/>
        <v>0</v>
      </c>
      <c r="AE31" s="68">
        <f t="shared" si="12"/>
        <v>0</v>
      </c>
      <c r="AF31" s="68">
        <f t="shared" si="12"/>
        <v>0</v>
      </c>
      <c r="AG31" s="68">
        <f t="shared" si="12"/>
        <v>0</v>
      </c>
      <c r="AH31" s="68">
        <f t="shared" si="12"/>
        <v>0</v>
      </c>
      <c r="AI31" s="75"/>
      <c r="AJ31" s="75">
        <f t="shared" si="11"/>
        <v>0</v>
      </c>
    </row>
    <row r="32" spans="2:36" x14ac:dyDescent="0.35">
      <c r="C32" s="58"/>
      <c r="D32" s="61"/>
      <c r="E32" s="61"/>
      <c r="F32" s="61"/>
      <c r="G32" s="61"/>
      <c r="H32" s="60"/>
      <c r="I32" s="60"/>
      <c r="J32" s="61"/>
      <c r="K32" s="61"/>
      <c r="L32" s="61"/>
      <c r="M32" s="61"/>
      <c r="N32" s="60"/>
      <c r="O32" s="60"/>
      <c r="P32" s="61"/>
      <c r="Q32" s="61"/>
      <c r="R32" s="61"/>
      <c r="S32" s="61"/>
      <c r="T32" s="61"/>
      <c r="U32" s="60"/>
      <c r="V32" s="61"/>
      <c r="W32" s="61"/>
      <c r="X32" s="61"/>
      <c r="Y32" s="61"/>
      <c r="Z32" s="60"/>
      <c r="AA32" s="60"/>
      <c r="AB32" s="58"/>
      <c r="AC32" s="61"/>
      <c r="AD32" s="61"/>
      <c r="AE32" s="61"/>
      <c r="AF32" s="61"/>
      <c r="AG32" s="61"/>
      <c r="AH32" s="61"/>
      <c r="AI32" s="58"/>
      <c r="AJ32" s="58"/>
    </row>
    <row r="33" spans="2:36" x14ac:dyDescent="0.35">
      <c r="B33" s="53" t="s">
        <v>130</v>
      </c>
      <c r="C33" s="61">
        <f>C19-C31</f>
        <v>0</v>
      </c>
      <c r="D33" s="61">
        <f>D19-D31</f>
        <v>0</v>
      </c>
      <c r="E33" s="61">
        <f>E19-E31</f>
        <v>0</v>
      </c>
      <c r="F33" s="61">
        <f>F19-F31</f>
        <v>0</v>
      </c>
      <c r="G33" s="61">
        <f>G19-G31</f>
        <v>0</v>
      </c>
      <c r="H33" s="60">
        <f>SUM(D33:G33)</f>
        <v>0</v>
      </c>
      <c r="I33" s="60"/>
      <c r="J33" s="61">
        <f>J19-J31</f>
        <v>0</v>
      </c>
      <c r="K33" s="61">
        <f>K19-K31</f>
        <v>0</v>
      </c>
      <c r="L33" s="61">
        <f>L19-L31</f>
        <v>0</v>
      </c>
      <c r="M33" s="61">
        <f>M19-M31</f>
        <v>0</v>
      </c>
      <c r="N33" s="60">
        <f>SUM(J33:M33)</f>
        <v>0</v>
      </c>
      <c r="O33" s="60"/>
      <c r="P33" s="61">
        <f>P19-P31</f>
        <v>0</v>
      </c>
      <c r="Q33" s="61">
        <f>Q19-Q31</f>
        <v>0</v>
      </c>
      <c r="R33" s="61">
        <f>R19-R31</f>
        <v>0</v>
      </c>
      <c r="S33" s="61">
        <f>S19-S31</f>
        <v>0</v>
      </c>
      <c r="T33" s="61">
        <f>SUM(P33:S33)</f>
        <v>0</v>
      </c>
      <c r="U33" s="60"/>
      <c r="V33" s="61">
        <f>V19-V31</f>
        <v>0</v>
      </c>
      <c r="W33" s="61">
        <f>W19-W31</f>
        <v>0</v>
      </c>
      <c r="X33" s="61">
        <f>X19-X31</f>
        <v>0</v>
      </c>
      <c r="Y33" s="61">
        <f>Y19-Y31</f>
        <v>0</v>
      </c>
      <c r="Z33" s="60">
        <f>SUM(V33:Y33)</f>
        <v>0</v>
      </c>
      <c r="AA33" s="60"/>
      <c r="AB33" s="61">
        <f>H33+N33+T33+Z33</f>
        <v>0</v>
      </c>
      <c r="AC33" s="61">
        <f t="shared" ref="AC33:AH33" si="13">AC19-AC31</f>
        <v>0</v>
      </c>
      <c r="AD33" s="61">
        <f t="shared" si="13"/>
        <v>0</v>
      </c>
      <c r="AE33" s="61">
        <f t="shared" si="13"/>
        <v>0</v>
      </c>
      <c r="AF33" s="61">
        <f t="shared" si="13"/>
        <v>0</v>
      </c>
      <c r="AG33" s="61">
        <f t="shared" si="13"/>
        <v>0</v>
      </c>
      <c r="AH33" s="61">
        <f t="shared" si="13"/>
        <v>0</v>
      </c>
      <c r="AI33" s="58"/>
      <c r="AJ33" s="58">
        <f>SUM(AC33:AH33)</f>
        <v>0</v>
      </c>
    </row>
    <row r="34" spans="2:36" x14ac:dyDescent="0.35">
      <c r="C34" s="58"/>
      <c r="D34" s="61"/>
      <c r="E34" s="61"/>
      <c r="F34" s="61"/>
      <c r="G34" s="61"/>
      <c r="H34" s="60"/>
      <c r="I34" s="60"/>
      <c r="J34" s="61"/>
      <c r="K34" s="61"/>
      <c r="L34" s="61"/>
      <c r="M34" s="61"/>
      <c r="N34" s="60"/>
      <c r="O34" s="60"/>
      <c r="P34" s="61"/>
      <c r="Q34" s="61"/>
      <c r="R34" s="61"/>
      <c r="S34" s="61"/>
      <c r="T34" s="61"/>
      <c r="U34" s="60"/>
      <c r="V34" s="61"/>
      <c r="W34" s="61"/>
      <c r="X34" s="61"/>
      <c r="Y34" s="61"/>
      <c r="Z34" s="60"/>
      <c r="AA34" s="60"/>
      <c r="AB34" s="58"/>
      <c r="AC34" s="61"/>
      <c r="AD34" s="61"/>
      <c r="AE34" s="61"/>
      <c r="AF34" s="61"/>
      <c r="AG34" s="61"/>
      <c r="AH34" s="61"/>
      <c r="AI34" s="58"/>
      <c r="AJ34" s="58"/>
    </row>
    <row r="35" spans="2:36" x14ac:dyDescent="0.35">
      <c r="B35" s="53" t="s">
        <v>129</v>
      </c>
      <c r="C35" s="70">
        <v>0</v>
      </c>
      <c r="D35" s="70">
        <v>0</v>
      </c>
      <c r="E35" s="70">
        <v>0</v>
      </c>
      <c r="F35" s="70">
        <v>0</v>
      </c>
      <c r="G35" s="70">
        <v>0</v>
      </c>
      <c r="H35" s="60">
        <f>SUM(D35:G35)</f>
        <v>0</v>
      </c>
      <c r="I35" s="60"/>
      <c r="J35" s="70">
        <v>0</v>
      </c>
      <c r="K35" s="70">
        <v>0</v>
      </c>
      <c r="L35" s="70">
        <v>0</v>
      </c>
      <c r="M35" s="70">
        <v>0</v>
      </c>
      <c r="N35" s="60">
        <f>SUM(J35:M35)</f>
        <v>0</v>
      </c>
      <c r="O35" s="60"/>
      <c r="P35" s="70">
        <v>0</v>
      </c>
      <c r="Q35" s="70">
        <v>0</v>
      </c>
      <c r="R35" s="70">
        <v>0</v>
      </c>
      <c r="S35" s="70">
        <v>0</v>
      </c>
      <c r="T35" s="61">
        <f>SUM(P35:S35)</f>
        <v>0</v>
      </c>
      <c r="U35" s="60"/>
      <c r="V35" s="70">
        <v>0</v>
      </c>
      <c r="W35" s="70">
        <v>0</v>
      </c>
      <c r="X35" s="70">
        <v>0</v>
      </c>
      <c r="Y35" s="70">
        <v>0</v>
      </c>
      <c r="Z35" s="60">
        <f>SUM(V35:Y35)</f>
        <v>0</v>
      </c>
      <c r="AA35" s="60"/>
      <c r="AB35" s="58">
        <f>+Z35+T35+N35+H35</f>
        <v>0</v>
      </c>
      <c r="AC35" s="70">
        <v>0</v>
      </c>
      <c r="AD35" s="70">
        <v>0</v>
      </c>
      <c r="AE35" s="70">
        <v>0</v>
      </c>
      <c r="AF35" s="70">
        <v>0</v>
      </c>
      <c r="AG35" s="70">
        <v>0</v>
      </c>
      <c r="AH35" s="70">
        <v>0</v>
      </c>
      <c r="AI35" s="58"/>
      <c r="AJ35" s="58">
        <f>SUM(AC35:AH35)</f>
        <v>0</v>
      </c>
    </row>
    <row r="36" spans="2:36" x14ac:dyDescent="0.35">
      <c r="B36" s="53" t="s">
        <v>128</v>
      </c>
      <c r="C36" s="70">
        <v>0</v>
      </c>
      <c r="D36" s="70">
        <v>0</v>
      </c>
      <c r="E36" s="70">
        <v>0</v>
      </c>
      <c r="F36" s="70">
        <v>0</v>
      </c>
      <c r="G36" s="70">
        <v>0</v>
      </c>
      <c r="H36" s="60">
        <f>SUM(D36:G36)</f>
        <v>0</v>
      </c>
      <c r="I36" s="60"/>
      <c r="J36" s="70">
        <v>0</v>
      </c>
      <c r="K36" s="70">
        <v>0</v>
      </c>
      <c r="L36" s="70">
        <v>0</v>
      </c>
      <c r="M36" s="70">
        <v>0</v>
      </c>
      <c r="N36" s="60">
        <f>SUM(J36:M36)</f>
        <v>0</v>
      </c>
      <c r="O36" s="60"/>
      <c r="P36" s="70">
        <v>0</v>
      </c>
      <c r="Q36" s="70">
        <v>0</v>
      </c>
      <c r="R36" s="70">
        <v>0</v>
      </c>
      <c r="S36" s="70">
        <v>0</v>
      </c>
      <c r="T36" s="61">
        <f>SUM(P36:S36)</f>
        <v>0</v>
      </c>
      <c r="U36" s="60"/>
      <c r="V36" s="70">
        <v>0</v>
      </c>
      <c r="W36" s="70">
        <v>0</v>
      </c>
      <c r="X36" s="70">
        <v>0</v>
      </c>
      <c r="Y36" s="70">
        <v>0</v>
      </c>
      <c r="Z36" s="60">
        <f>SUM(V36:Y36)</f>
        <v>0</v>
      </c>
      <c r="AA36" s="60"/>
      <c r="AB36" s="58">
        <f>+Z36+T36+N36+H36</f>
        <v>0</v>
      </c>
      <c r="AC36" s="70">
        <v>0</v>
      </c>
      <c r="AD36" s="70">
        <v>0</v>
      </c>
      <c r="AE36" s="70">
        <v>0</v>
      </c>
      <c r="AF36" s="70">
        <v>0</v>
      </c>
      <c r="AG36" s="70">
        <v>0</v>
      </c>
      <c r="AH36" s="70">
        <v>0</v>
      </c>
      <c r="AI36" s="58"/>
      <c r="AJ36" s="58">
        <f>SUM(AC36:AH36)</f>
        <v>0</v>
      </c>
    </row>
    <row r="37" spans="2:36" x14ac:dyDescent="0.35">
      <c r="B37" s="53" t="s">
        <v>127</v>
      </c>
      <c r="C37" s="61">
        <f>C33-(C35+C36)</f>
        <v>0</v>
      </c>
      <c r="D37" s="61">
        <f>D33-(D35+D36)</f>
        <v>0</v>
      </c>
      <c r="E37" s="61">
        <f>E33-(E35+E36)</f>
        <v>0</v>
      </c>
      <c r="F37" s="61">
        <f>F33-(F35+F36)</f>
        <v>0</v>
      </c>
      <c r="G37" s="61">
        <f>G33-(G35+G36)</f>
        <v>0</v>
      </c>
      <c r="H37" s="60">
        <f>SUM(D37:G37)</f>
        <v>0</v>
      </c>
      <c r="I37" s="60"/>
      <c r="J37" s="61">
        <f>J33-(J35+J36)</f>
        <v>0</v>
      </c>
      <c r="K37" s="61">
        <f>K33-(K35+K36)</f>
        <v>0</v>
      </c>
      <c r="L37" s="61">
        <f>L33-(L35+L36)</f>
        <v>0</v>
      </c>
      <c r="M37" s="61">
        <f>M33-(M35+M36)</f>
        <v>0</v>
      </c>
      <c r="N37" s="60">
        <f>SUM(J37:M37)</f>
        <v>0</v>
      </c>
      <c r="O37" s="60"/>
      <c r="P37" s="61">
        <f>P33-(P35+P36)</f>
        <v>0</v>
      </c>
      <c r="Q37" s="61">
        <f>Q33-(Q35+Q36)</f>
        <v>0</v>
      </c>
      <c r="R37" s="61">
        <f>R33-(R35+R36)</f>
        <v>0</v>
      </c>
      <c r="S37" s="61">
        <f>S33-(S35+S36)</f>
        <v>0</v>
      </c>
      <c r="T37" s="61">
        <f>SUM(P37:S37)</f>
        <v>0</v>
      </c>
      <c r="U37" s="60"/>
      <c r="V37" s="61">
        <f>V33-(V35+V36)</f>
        <v>0</v>
      </c>
      <c r="W37" s="61">
        <f>W33-(W35+W36)</f>
        <v>0</v>
      </c>
      <c r="X37" s="61">
        <f>X33-(X35+X36)</f>
        <v>0</v>
      </c>
      <c r="Y37" s="61">
        <f>Y33-(Y35+Y36)</f>
        <v>0</v>
      </c>
      <c r="Z37" s="60">
        <f>SUM(V37:Y37)</f>
        <v>0</v>
      </c>
      <c r="AA37" s="60"/>
      <c r="AB37" s="58">
        <f>+Z37+T37+N37+H37</f>
        <v>0</v>
      </c>
      <c r="AC37" s="61">
        <f t="shared" ref="AC37:AH37" si="14">AC33-(AC35+AC36)</f>
        <v>0</v>
      </c>
      <c r="AD37" s="61">
        <f t="shared" si="14"/>
        <v>0</v>
      </c>
      <c r="AE37" s="61">
        <f t="shared" si="14"/>
        <v>0</v>
      </c>
      <c r="AF37" s="61">
        <f t="shared" si="14"/>
        <v>0</v>
      </c>
      <c r="AG37" s="61">
        <f t="shared" si="14"/>
        <v>0</v>
      </c>
      <c r="AH37" s="61">
        <f t="shared" si="14"/>
        <v>0</v>
      </c>
      <c r="AI37" s="58"/>
      <c r="AJ37" s="58">
        <f>SUM(AC37:AH37)</f>
        <v>0</v>
      </c>
    </row>
    <row r="38" spans="2:36" x14ac:dyDescent="0.35">
      <c r="C38" s="58"/>
      <c r="D38" s="61"/>
      <c r="E38" s="61"/>
      <c r="F38" s="61"/>
      <c r="G38" s="61"/>
      <c r="H38" s="60"/>
      <c r="I38" s="60"/>
      <c r="J38" s="61"/>
      <c r="K38" s="61"/>
      <c r="L38" s="61"/>
      <c r="M38" s="61"/>
      <c r="N38" s="60"/>
      <c r="O38" s="60"/>
      <c r="P38" s="61"/>
      <c r="Q38" s="61"/>
      <c r="R38" s="61"/>
      <c r="S38" s="61"/>
      <c r="T38" s="61"/>
      <c r="U38" s="60"/>
      <c r="V38" s="61"/>
      <c r="W38" s="61"/>
      <c r="X38" s="61"/>
      <c r="Y38" s="61"/>
      <c r="Z38" s="60"/>
      <c r="AA38" s="60"/>
      <c r="AB38" s="58"/>
      <c r="AC38" s="61"/>
      <c r="AD38" s="61"/>
      <c r="AE38" s="61"/>
      <c r="AF38" s="61"/>
      <c r="AG38" s="61"/>
      <c r="AH38" s="61"/>
      <c r="AI38" s="58"/>
      <c r="AJ38" s="58"/>
    </row>
    <row r="39" spans="2:36" s="71" customFormat="1" x14ac:dyDescent="0.35">
      <c r="B39" s="71" t="s">
        <v>126</v>
      </c>
      <c r="C39" s="74">
        <v>0</v>
      </c>
      <c r="D39" s="74">
        <v>0</v>
      </c>
      <c r="E39" s="74">
        <v>0</v>
      </c>
      <c r="F39" s="74">
        <v>0</v>
      </c>
      <c r="G39" s="74">
        <v>0</v>
      </c>
      <c r="H39" s="73">
        <f>SUM(D39:G39)</f>
        <v>0</v>
      </c>
      <c r="I39" s="73"/>
      <c r="J39" s="74">
        <v>0</v>
      </c>
      <c r="K39" s="74">
        <v>0</v>
      </c>
      <c r="L39" s="74">
        <v>0</v>
      </c>
      <c r="M39" s="74">
        <v>0</v>
      </c>
      <c r="N39" s="73">
        <f>SUM(J39:M39)</f>
        <v>0</v>
      </c>
      <c r="O39" s="73"/>
      <c r="P39" s="74">
        <v>0</v>
      </c>
      <c r="Q39" s="74">
        <v>0</v>
      </c>
      <c r="R39" s="74">
        <v>0</v>
      </c>
      <c r="S39" s="74">
        <v>0</v>
      </c>
      <c r="T39" s="73">
        <f>SUM(P39:S39)</f>
        <v>0</v>
      </c>
      <c r="U39" s="73"/>
      <c r="V39" s="74">
        <v>0</v>
      </c>
      <c r="W39" s="74">
        <v>0</v>
      </c>
      <c r="X39" s="74">
        <v>0</v>
      </c>
      <c r="Y39" s="74">
        <v>0</v>
      </c>
      <c r="Z39" s="73">
        <f>SUM(V39:Y39)</f>
        <v>0</v>
      </c>
      <c r="AA39" s="73"/>
      <c r="AB39" s="72">
        <f>+Z39+T39+N39+H39</f>
        <v>0</v>
      </c>
      <c r="AC39" s="74">
        <v>0</v>
      </c>
      <c r="AD39" s="74">
        <v>0</v>
      </c>
      <c r="AE39" s="74">
        <v>0</v>
      </c>
      <c r="AF39" s="74">
        <v>0</v>
      </c>
      <c r="AG39" s="74">
        <v>0</v>
      </c>
      <c r="AH39" s="74">
        <v>0</v>
      </c>
      <c r="AI39" s="72"/>
      <c r="AJ39" s="72">
        <f>SUM(AC39:AH39)</f>
        <v>0</v>
      </c>
    </row>
    <row r="40" spans="2:36" s="71" customFormat="1" x14ac:dyDescent="0.35">
      <c r="B40" s="71" t="s">
        <v>125</v>
      </c>
      <c r="C40" s="74">
        <v>0</v>
      </c>
      <c r="D40" s="74">
        <v>0</v>
      </c>
      <c r="E40" s="74">
        <v>0</v>
      </c>
      <c r="F40" s="74">
        <v>0</v>
      </c>
      <c r="G40" s="74">
        <v>0</v>
      </c>
      <c r="H40" s="73">
        <f>SUM(D40:G40)</f>
        <v>0</v>
      </c>
      <c r="I40" s="73"/>
      <c r="J40" s="74">
        <v>0</v>
      </c>
      <c r="K40" s="74">
        <v>0</v>
      </c>
      <c r="L40" s="74">
        <v>0</v>
      </c>
      <c r="M40" s="74">
        <v>0</v>
      </c>
      <c r="N40" s="73">
        <f>SUM(J40:M40)</f>
        <v>0</v>
      </c>
      <c r="O40" s="73"/>
      <c r="P40" s="74">
        <v>0</v>
      </c>
      <c r="Q40" s="74">
        <v>0</v>
      </c>
      <c r="R40" s="74">
        <v>0</v>
      </c>
      <c r="S40" s="74">
        <v>0</v>
      </c>
      <c r="T40" s="73">
        <f>SUM(P40:S40)</f>
        <v>0</v>
      </c>
      <c r="U40" s="73"/>
      <c r="V40" s="74">
        <v>0</v>
      </c>
      <c r="W40" s="74">
        <v>0</v>
      </c>
      <c r="X40" s="74">
        <v>0</v>
      </c>
      <c r="Y40" s="74">
        <v>0</v>
      </c>
      <c r="Z40" s="73">
        <f>SUM(V40:Y40)</f>
        <v>0</v>
      </c>
      <c r="AA40" s="73"/>
      <c r="AB40" s="72">
        <f>+Z40+T40+N40+H40</f>
        <v>0</v>
      </c>
      <c r="AC40" s="74">
        <v>0</v>
      </c>
      <c r="AD40" s="74">
        <v>0</v>
      </c>
      <c r="AE40" s="74">
        <v>0</v>
      </c>
      <c r="AF40" s="74">
        <v>0</v>
      </c>
      <c r="AG40" s="74">
        <v>0</v>
      </c>
      <c r="AH40" s="74">
        <v>0</v>
      </c>
      <c r="AI40" s="72"/>
      <c r="AJ40" s="72">
        <f>SUM(AC40:AH40)</f>
        <v>0</v>
      </c>
    </row>
    <row r="41" spans="2:36" x14ac:dyDescent="0.35">
      <c r="B41" s="71" t="s">
        <v>124</v>
      </c>
      <c r="C41" s="70">
        <v>0</v>
      </c>
      <c r="D41" s="70">
        <v>0</v>
      </c>
      <c r="E41" s="70">
        <v>0</v>
      </c>
      <c r="F41" s="70">
        <v>0</v>
      </c>
      <c r="G41" s="70">
        <v>0</v>
      </c>
      <c r="H41" s="60">
        <f>SUM(D41:G41)</f>
        <v>0</v>
      </c>
      <c r="I41" s="60"/>
      <c r="J41" s="70">
        <v>0</v>
      </c>
      <c r="K41" s="70">
        <v>0</v>
      </c>
      <c r="L41" s="70">
        <v>0</v>
      </c>
      <c r="M41" s="70">
        <v>0</v>
      </c>
      <c r="N41" s="60">
        <f>SUM(J41:M41)</f>
        <v>0</v>
      </c>
      <c r="O41" s="60"/>
      <c r="P41" s="70">
        <v>0</v>
      </c>
      <c r="Q41" s="70">
        <v>0</v>
      </c>
      <c r="R41" s="70">
        <v>0</v>
      </c>
      <c r="S41" s="70">
        <v>0</v>
      </c>
      <c r="T41" s="61">
        <f>SUM(P41:S41)</f>
        <v>0</v>
      </c>
      <c r="U41" s="60"/>
      <c r="V41" s="70">
        <v>0</v>
      </c>
      <c r="W41" s="70">
        <v>0</v>
      </c>
      <c r="X41" s="70">
        <v>0</v>
      </c>
      <c r="Y41" s="70">
        <v>0</v>
      </c>
      <c r="Z41" s="60">
        <f>SUM(V41:Y41)</f>
        <v>0</v>
      </c>
      <c r="AA41" s="60"/>
      <c r="AB41" s="58">
        <f>+Z41+T41+N41+H41</f>
        <v>0</v>
      </c>
      <c r="AC41" s="70">
        <v>0</v>
      </c>
      <c r="AD41" s="70">
        <v>0</v>
      </c>
      <c r="AE41" s="70">
        <v>0</v>
      </c>
      <c r="AF41" s="70">
        <v>0</v>
      </c>
      <c r="AG41" s="70">
        <v>0</v>
      </c>
      <c r="AH41" s="70">
        <v>0</v>
      </c>
      <c r="AI41" s="58"/>
      <c r="AJ41" s="58">
        <f>SUM(AC41:AH41)</f>
        <v>0</v>
      </c>
    </row>
    <row r="42" spans="2:36" s="71" customFormat="1" x14ac:dyDescent="0.35">
      <c r="B42" s="71" t="s">
        <v>123</v>
      </c>
      <c r="C42" s="73">
        <f>+C37-(C39+C40+C41)</f>
        <v>0</v>
      </c>
      <c r="D42" s="73">
        <f>+D37-(D39+D40+D41)</f>
        <v>0</v>
      </c>
      <c r="E42" s="73">
        <f>+E37-(E39+E40+E41)</f>
        <v>0</v>
      </c>
      <c r="F42" s="73">
        <f>+F37-(F39+F40+F41)</f>
        <v>0</v>
      </c>
      <c r="G42" s="73">
        <f>+G37-(G39+G40+G41)</f>
        <v>0</v>
      </c>
      <c r="H42" s="60">
        <f>SUM(D42:G42)</f>
        <v>0</v>
      </c>
      <c r="I42" s="73"/>
      <c r="J42" s="73">
        <f>+J37-(J39+J40+J41)</f>
        <v>0</v>
      </c>
      <c r="K42" s="73">
        <f>+K37-(K39+K40+K41)</f>
        <v>0</v>
      </c>
      <c r="L42" s="73">
        <f>+L37-(L39+L40+L41)</f>
        <v>0</v>
      </c>
      <c r="M42" s="73">
        <f>+M37-(M39+M40+M41)</f>
        <v>0</v>
      </c>
      <c r="N42" s="60">
        <f>SUM(J42:M42)</f>
        <v>0</v>
      </c>
      <c r="O42" s="73"/>
      <c r="P42" s="73">
        <f>+P37-(P39+P40+P41)</f>
        <v>0</v>
      </c>
      <c r="Q42" s="73">
        <f>+Q37-(Q39+Q40+Q41)</f>
        <v>0</v>
      </c>
      <c r="R42" s="73">
        <f>+R37-(R39+R40+R41)</f>
        <v>0</v>
      </c>
      <c r="S42" s="73">
        <f>+S37-(S39+S40+S41)</f>
        <v>0</v>
      </c>
      <c r="T42" s="61">
        <f>SUM(P42:S42)</f>
        <v>0</v>
      </c>
      <c r="U42" s="73"/>
      <c r="V42" s="73">
        <f>+V37-(V39+V40+V41)</f>
        <v>0</v>
      </c>
      <c r="W42" s="73">
        <f>+W37-(W39+W40+W41)</f>
        <v>0</v>
      </c>
      <c r="X42" s="73">
        <f>+X37-(X39+X40+X41)</f>
        <v>0</v>
      </c>
      <c r="Y42" s="73">
        <f>+Y37-(Y39+Y40+Y41)</f>
        <v>0</v>
      </c>
      <c r="Z42" s="60">
        <f>SUM(V42:Y42)</f>
        <v>0</v>
      </c>
      <c r="AA42" s="73"/>
      <c r="AB42" s="73">
        <f t="shared" ref="AB42:AH42" si="15">+AB37-(AB39+AB40+AB41)</f>
        <v>0</v>
      </c>
      <c r="AC42" s="73">
        <f t="shared" si="15"/>
        <v>0</v>
      </c>
      <c r="AD42" s="73">
        <f t="shared" si="15"/>
        <v>0</v>
      </c>
      <c r="AE42" s="73">
        <f t="shared" si="15"/>
        <v>0</v>
      </c>
      <c r="AF42" s="73">
        <f t="shared" si="15"/>
        <v>0</v>
      </c>
      <c r="AG42" s="73">
        <f t="shared" si="15"/>
        <v>0</v>
      </c>
      <c r="AH42" s="73">
        <f t="shared" si="15"/>
        <v>0</v>
      </c>
      <c r="AI42" s="72"/>
      <c r="AJ42" s="72">
        <f>SUM(AC42:AH42)</f>
        <v>0</v>
      </c>
    </row>
    <row r="43" spans="2:36" x14ac:dyDescent="0.35">
      <c r="C43" s="58"/>
      <c r="D43" s="58"/>
      <c r="E43" s="58"/>
      <c r="F43" s="58"/>
      <c r="G43" s="58"/>
      <c r="H43" s="60"/>
      <c r="I43" s="60"/>
      <c r="J43" s="58"/>
      <c r="K43" s="58"/>
      <c r="L43" s="58"/>
      <c r="M43" s="58"/>
      <c r="N43" s="60"/>
      <c r="O43" s="60"/>
      <c r="P43" s="58"/>
      <c r="Q43" s="58"/>
      <c r="R43" s="58"/>
      <c r="S43" s="58"/>
      <c r="T43" s="61"/>
      <c r="U43" s="60"/>
      <c r="V43" s="58"/>
      <c r="W43" s="58"/>
      <c r="X43" s="58"/>
      <c r="Y43" s="58"/>
      <c r="Z43" s="60"/>
      <c r="AA43" s="60"/>
      <c r="AB43" s="58"/>
      <c r="AC43" s="58"/>
      <c r="AD43" s="58"/>
      <c r="AE43" s="58"/>
      <c r="AF43" s="58"/>
      <c r="AG43" s="58"/>
      <c r="AH43" s="58"/>
      <c r="AI43" s="58"/>
      <c r="AJ43" s="58"/>
    </row>
    <row r="44" spans="2:36" x14ac:dyDescent="0.35">
      <c r="B44" s="53" t="s">
        <v>122</v>
      </c>
      <c r="C44" s="70">
        <v>0</v>
      </c>
      <c r="D44" s="70">
        <v>0</v>
      </c>
      <c r="E44" s="70">
        <v>0</v>
      </c>
      <c r="F44" s="70">
        <v>0</v>
      </c>
      <c r="G44" s="70">
        <v>0</v>
      </c>
      <c r="H44" s="60">
        <f>SUM(D44:G44)</f>
        <v>0</v>
      </c>
      <c r="I44" s="60"/>
      <c r="J44" s="70">
        <v>0</v>
      </c>
      <c r="K44" s="70">
        <v>0</v>
      </c>
      <c r="L44" s="70">
        <v>0</v>
      </c>
      <c r="M44" s="70">
        <v>0</v>
      </c>
      <c r="N44" s="60">
        <f>SUM(J44:M44)</f>
        <v>0</v>
      </c>
      <c r="O44" s="60"/>
      <c r="P44" s="70">
        <v>0</v>
      </c>
      <c r="Q44" s="70">
        <v>0</v>
      </c>
      <c r="R44" s="70">
        <v>0</v>
      </c>
      <c r="S44" s="70">
        <v>0</v>
      </c>
      <c r="T44" s="61">
        <f>SUM(P44:S44)</f>
        <v>0</v>
      </c>
      <c r="U44" s="60"/>
      <c r="V44" s="70">
        <v>0</v>
      </c>
      <c r="W44" s="70">
        <v>0</v>
      </c>
      <c r="X44" s="70">
        <v>0</v>
      </c>
      <c r="Y44" s="70">
        <v>0</v>
      </c>
      <c r="Z44" s="60">
        <f>SUM(V44:Y44)</f>
        <v>0</v>
      </c>
      <c r="AA44" s="60"/>
      <c r="AB44" s="58">
        <f>+Z44+T44+N44+H44</f>
        <v>0</v>
      </c>
      <c r="AC44" s="70">
        <v>0</v>
      </c>
      <c r="AD44" s="70">
        <v>0</v>
      </c>
      <c r="AE44" s="70">
        <v>0</v>
      </c>
      <c r="AF44" s="70">
        <v>0</v>
      </c>
      <c r="AG44" s="70">
        <v>0</v>
      </c>
      <c r="AH44" s="70">
        <v>0</v>
      </c>
      <c r="AI44" s="58"/>
      <c r="AJ44" s="58">
        <f>SUM(AC44:AH44)</f>
        <v>0</v>
      </c>
    </row>
    <row r="45" spans="2:36" x14ac:dyDescent="0.35">
      <c r="B45" s="53" t="s">
        <v>121</v>
      </c>
      <c r="C45" s="61">
        <f t="shared" ref="C45:H45" si="16">+C42+C44</f>
        <v>0</v>
      </c>
      <c r="D45" s="61">
        <f t="shared" si="16"/>
        <v>0</v>
      </c>
      <c r="E45" s="61">
        <f t="shared" si="16"/>
        <v>0</v>
      </c>
      <c r="F45" s="61">
        <f t="shared" si="16"/>
        <v>0</v>
      </c>
      <c r="G45" s="61">
        <f t="shared" si="16"/>
        <v>0</v>
      </c>
      <c r="H45" s="61">
        <f t="shared" si="16"/>
        <v>0</v>
      </c>
      <c r="I45" s="61"/>
      <c r="J45" s="61">
        <f>+J42+J44</f>
        <v>0</v>
      </c>
      <c r="K45" s="61">
        <f>+K42+K44</f>
        <v>0</v>
      </c>
      <c r="L45" s="61">
        <f>+L42+L44</f>
        <v>0</v>
      </c>
      <c r="M45" s="61">
        <f>+M42+M44</f>
        <v>0</v>
      </c>
      <c r="N45" s="61">
        <f>+N42+N44</f>
        <v>0</v>
      </c>
      <c r="O45" s="61"/>
      <c r="P45" s="61">
        <f>+P42+P44</f>
        <v>0</v>
      </c>
      <c r="Q45" s="61">
        <f>+Q42+Q44</f>
        <v>0</v>
      </c>
      <c r="R45" s="61">
        <f>+R42+R44</f>
        <v>0</v>
      </c>
      <c r="S45" s="61">
        <f>+S42+S44</f>
        <v>0</v>
      </c>
      <c r="T45" s="61">
        <f>+T42+T44</f>
        <v>0</v>
      </c>
      <c r="U45" s="61"/>
      <c r="V45" s="61">
        <f>+V42+V44</f>
        <v>0</v>
      </c>
      <c r="W45" s="61">
        <f>+W42+W44</f>
        <v>0</v>
      </c>
      <c r="X45" s="61">
        <f>+X42+X44</f>
        <v>0</v>
      </c>
      <c r="Y45" s="61">
        <f>+Y42+Y44</f>
        <v>0</v>
      </c>
      <c r="Z45" s="61">
        <f>+Z42+Z44</f>
        <v>0</v>
      </c>
      <c r="AA45" s="61"/>
      <c r="AB45" s="61">
        <f t="shared" ref="AB45:AH45" si="17">+AB42+AB44</f>
        <v>0</v>
      </c>
      <c r="AC45" s="61">
        <f t="shared" si="17"/>
        <v>0</v>
      </c>
      <c r="AD45" s="61">
        <f t="shared" si="17"/>
        <v>0</v>
      </c>
      <c r="AE45" s="61">
        <f t="shared" si="17"/>
        <v>0</v>
      </c>
      <c r="AF45" s="61">
        <f t="shared" si="17"/>
        <v>0</v>
      </c>
      <c r="AG45" s="61">
        <f t="shared" si="17"/>
        <v>0</v>
      </c>
      <c r="AH45" s="61">
        <f t="shared" si="17"/>
        <v>0</v>
      </c>
      <c r="AI45" s="61"/>
      <c r="AJ45" s="61">
        <f>+AJ42+AJ44</f>
        <v>0</v>
      </c>
    </row>
    <row r="46" spans="2:36" x14ac:dyDescent="0.35">
      <c r="C46" s="58"/>
      <c r="D46" s="58"/>
      <c r="E46" s="58"/>
      <c r="F46" s="58"/>
      <c r="G46" s="58"/>
      <c r="H46" s="60"/>
      <c r="I46" s="60"/>
      <c r="J46" s="58"/>
      <c r="K46" s="58"/>
      <c r="L46" s="58"/>
      <c r="M46" s="58"/>
      <c r="N46" s="60"/>
      <c r="O46" s="60"/>
      <c r="P46" s="58"/>
      <c r="Q46" s="58"/>
      <c r="R46" s="58"/>
      <c r="S46" s="58"/>
      <c r="T46" s="61"/>
      <c r="U46" s="60"/>
      <c r="V46" s="58"/>
      <c r="W46" s="58"/>
      <c r="X46" s="58"/>
      <c r="Y46" s="58"/>
      <c r="Z46" s="60"/>
      <c r="AA46" s="60"/>
      <c r="AB46" s="58"/>
      <c r="AC46" s="58"/>
      <c r="AD46" s="58"/>
      <c r="AE46" s="58"/>
      <c r="AF46" s="58"/>
      <c r="AG46" s="58"/>
      <c r="AH46" s="58"/>
      <c r="AI46" s="58"/>
      <c r="AJ46" s="58"/>
    </row>
    <row r="47" spans="2:36" x14ac:dyDescent="0.35">
      <c r="B47" s="53" t="s">
        <v>120</v>
      </c>
      <c r="C47" s="70">
        <v>0</v>
      </c>
      <c r="D47" s="70">
        <v>0</v>
      </c>
      <c r="E47" s="70">
        <v>0</v>
      </c>
      <c r="F47" s="70">
        <v>0</v>
      </c>
      <c r="G47" s="70">
        <v>0</v>
      </c>
      <c r="H47" s="60">
        <f>SUM(D47:G47)</f>
        <v>0</v>
      </c>
      <c r="I47" s="60"/>
      <c r="J47" s="70">
        <v>0</v>
      </c>
      <c r="K47" s="70">
        <v>0</v>
      </c>
      <c r="L47" s="70">
        <v>0</v>
      </c>
      <c r="M47" s="70">
        <v>0</v>
      </c>
      <c r="N47" s="60">
        <f>SUM(J47:M47)</f>
        <v>0</v>
      </c>
      <c r="O47" s="60"/>
      <c r="P47" s="70">
        <v>0</v>
      </c>
      <c r="Q47" s="70">
        <v>0</v>
      </c>
      <c r="R47" s="70">
        <v>0</v>
      </c>
      <c r="S47" s="70">
        <v>0</v>
      </c>
      <c r="T47" s="61">
        <f>SUM(P47:S47)</f>
        <v>0</v>
      </c>
      <c r="U47" s="60"/>
      <c r="V47" s="70">
        <v>0</v>
      </c>
      <c r="W47" s="70">
        <v>0</v>
      </c>
      <c r="X47" s="70">
        <v>0</v>
      </c>
      <c r="Y47" s="70">
        <v>0</v>
      </c>
      <c r="Z47" s="60">
        <f>SUM(V47:Y47)</f>
        <v>0</v>
      </c>
      <c r="AA47" s="60"/>
      <c r="AB47" s="58">
        <f>+Z47+T47+N47+H47</f>
        <v>0</v>
      </c>
      <c r="AC47" s="70">
        <v>0</v>
      </c>
      <c r="AD47" s="70">
        <v>0</v>
      </c>
      <c r="AE47" s="70">
        <v>0</v>
      </c>
      <c r="AF47" s="70">
        <v>0</v>
      </c>
      <c r="AG47" s="70">
        <v>0</v>
      </c>
      <c r="AH47" s="70">
        <v>0</v>
      </c>
      <c r="AI47" s="58"/>
      <c r="AJ47" s="58">
        <f>SUM(AC47:AH47)</f>
        <v>0</v>
      </c>
    </row>
    <row r="48" spans="2:36" x14ac:dyDescent="0.35">
      <c r="B48" s="69" t="s">
        <v>119</v>
      </c>
      <c r="C48" s="65">
        <f>+C45-C47</f>
        <v>0</v>
      </c>
      <c r="D48" s="65">
        <f>+D45-D47</f>
        <v>0</v>
      </c>
      <c r="E48" s="65">
        <f>+E45-E47</f>
        <v>0</v>
      </c>
      <c r="F48" s="65">
        <f>+F45-F47</f>
        <v>0</v>
      </c>
      <c r="G48" s="65">
        <f>+G45-G47</f>
        <v>0</v>
      </c>
      <c r="H48" s="66">
        <f>SUM(D48:G48)</f>
        <v>0</v>
      </c>
      <c r="I48" s="67"/>
      <c r="J48" s="65">
        <f>+J45-J47</f>
        <v>0</v>
      </c>
      <c r="K48" s="65">
        <f>+K45-K47</f>
        <v>0</v>
      </c>
      <c r="L48" s="65">
        <f>+L45-L47</f>
        <v>0</v>
      </c>
      <c r="M48" s="65">
        <f>+M45-M47</f>
        <v>0</v>
      </c>
      <c r="N48" s="66">
        <f>SUM(J48:M48)</f>
        <v>0</v>
      </c>
      <c r="O48" s="67"/>
      <c r="P48" s="65">
        <f>+P45-P47</f>
        <v>0</v>
      </c>
      <c r="Q48" s="65">
        <f>+Q45-Q47</f>
        <v>0</v>
      </c>
      <c r="R48" s="65">
        <f>+R45-R47</f>
        <v>0</v>
      </c>
      <c r="S48" s="65">
        <f>+S45-S47</f>
        <v>0</v>
      </c>
      <c r="T48" s="68">
        <f>SUM(P48:S48)</f>
        <v>0</v>
      </c>
      <c r="U48" s="67"/>
      <c r="V48" s="65">
        <f>+V45-V47</f>
        <v>0</v>
      </c>
      <c r="W48" s="65">
        <f>+W45-W47</f>
        <v>0</v>
      </c>
      <c r="X48" s="65">
        <f>+X45-X47</f>
        <v>0</v>
      </c>
      <c r="Y48" s="65">
        <f>+Y45-Y47</f>
        <v>0</v>
      </c>
      <c r="Z48" s="66">
        <f>SUM(V48:Y48)</f>
        <v>0</v>
      </c>
      <c r="AA48" s="66"/>
      <c r="AB48" s="64">
        <f>+Z48+T48+N48+H48</f>
        <v>0</v>
      </c>
      <c r="AC48" s="65">
        <f t="shared" ref="AC48:AH48" si="18">+AC45-AC47</f>
        <v>0</v>
      </c>
      <c r="AD48" s="65">
        <f t="shared" si="18"/>
        <v>0</v>
      </c>
      <c r="AE48" s="65">
        <f t="shared" si="18"/>
        <v>0</v>
      </c>
      <c r="AF48" s="65">
        <f t="shared" si="18"/>
        <v>0</v>
      </c>
      <c r="AG48" s="65">
        <f t="shared" si="18"/>
        <v>0</v>
      </c>
      <c r="AH48" s="65">
        <f t="shared" si="18"/>
        <v>0</v>
      </c>
      <c r="AI48" s="64"/>
      <c r="AJ48" s="64">
        <f>SUM(AC48:AH48)</f>
        <v>0</v>
      </c>
    </row>
    <row r="49" spans="2:36" x14ac:dyDescent="0.35">
      <c r="B49" s="63"/>
      <c r="C49" s="62"/>
      <c r="D49" s="61"/>
      <c r="E49" s="59"/>
      <c r="F49" s="59"/>
      <c r="G49" s="59"/>
      <c r="H49" s="60"/>
      <c r="I49" s="60"/>
      <c r="J49" s="59"/>
      <c r="K49" s="59"/>
      <c r="L49" s="59"/>
      <c r="M49" s="59"/>
      <c r="N49" s="60"/>
      <c r="O49" s="60"/>
      <c r="P49" s="59"/>
      <c r="Q49" s="59"/>
      <c r="R49" s="59"/>
      <c r="S49" s="59"/>
      <c r="T49" s="59"/>
      <c r="U49" s="60"/>
      <c r="V49" s="59"/>
      <c r="W49" s="59"/>
      <c r="X49" s="59"/>
      <c r="Y49" s="59"/>
      <c r="Z49" s="60"/>
      <c r="AA49" s="60"/>
      <c r="AB49" s="58"/>
      <c r="AC49" s="59"/>
      <c r="AD49" s="59"/>
      <c r="AE49" s="59"/>
      <c r="AF49" s="59"/>
      <c r="AG49" s="59"/>
      <c r="AH49" s="59"/>
      <c r="AI49" s="58"/>
      <c r="AJ49" s="58"/>
    </row>
    <row r="50" spans="2:36" x14ac:dyDescent="0.35">
      <c r="C50" s="58"/>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8"/>
      <c r="AJ50" s="58"/>
    </row>
    <row r="51" spans="2:36" x14ac:dyDescent="0.35">
      <c r="C51" s="58"/>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8"/>
      <c r="AJ51" s="58"/>
    </row>
    <row r="52" spans="2:36" x14ac:dyDescent="0.35">
      <c r="D52" s="56"/>
      <c r="E52" s="57"/>
      <c r="F52" s="57"/>
      <c r="G52" s="57"/>
      <c r="H52" s="57"/>
      <c r="I52" s="57"/>
      <c r="J52" s="57"/>
      <c r="K52" s="57"/>
      <c r="L52" s="57"/>
      <c r="M52" s="57"/>
      <c r="N52" s="57"/>
      <c r="O52" s="57"/>
      <c r="P52" s="57"/>
      <c r="Q52" s="57"/>
      <c r="R52" s="57"/>
      <c r="S52" s="57"/>
      <c r="T52" s="57"/>
      <c r="U52" s="57"/>
      <c r="V52" s="57"/>
      <c r="W52" s="57"/>
      <c r="X52" s="57"/>
      <c r="Y52" s="57"/>
      <c r="Z52" s="56"/>
      <c r="AA52" s="56"/>
      <c r="AB52" s="56"/>
      <c r="AC52" s="56"/>
      <c r="AD52" s="56"/>
      <c r="AE52" s="56"/>
      <c r="AF52" s="56"/>
      <c r="AG52" s="56"/>
      <c r="AH52" s="56"/>
    </row>
    <row r="53" spans="2:36" x14ac:dyDescent="0.35">
      <c r="D53" s="56"/>
      <c r="E53" s="57"/>
      <c r="F53" s="57"/>
      <c r="G53" s="57"/>
      <c r="H53" s="57"/>
      <c r="I53" s="57"/>
      <c r="J53" s="57"/>
      <c r="K53" s="57"/>
      <c r="L53" s="57"/>
      <c r="M53" s="57"/>
      <c r="N53" s="57"/>
      <c r="O53" s="57"/>
      <c r="P53" s="57"/>
      <c r="Q53" s="57"/>
      <c r="R53" s="57"/>
      <c r="S53" s="57"/>
      <c r="T53" s="57"/>
      <c r="U53" s="57"/>
      <c r="V53" s="57"/>
      <c r="W53" s="57"/>
      <c r="X53" s="57"/>
      <c r="Y53" s="57"/>
      <c r="Z53" s="56"/>
      <c r="AA53" s="56"/>
      <c r="AB53" s="56"/>
      <c r="AC53" s="56"/>
      <c r="AD53" s="56"/>
      <c r="AE53" s="56"/>
      <c r="AF53" s="56"/>
      <c r="AG53" s="56"/>
      <c r="AH53" s="56"/>
    </row>
    <row r="54" spans="2:36" x14ac:dyDescent="0.35">
      <c r="D54" s="56"/>
      <c r="E54" s="57"/>
      <c r="F54" s="57"/>
      <c r="G54" s="57"/>
      <c r="H54" s="57"/>
      <c r="I54" s="57"/>
      <c r="J54" s="57"/>
      <c r="K54" s="57"/>
      <c r="L54" s="57"/>
      <c r="M54" s="57"/>
      <c r="N54" s="57"/>
      <c r="O54" s="57"/>
      <c r="P54" s="57"/>
      <c r="Q54" s="57"/>
      <c r="R54" s="57"/>
      <c r="S54" s="57"/>
      <c r="T54" s="57"/>
      <c r="U54" s="57"/>
      <c r="V54" s="57"/>
      <c r="W54" s="57"/>
      <c r="X54" s="57"/>
      <c r="Y54" s="57"/>
      <c r="Z54" s="56"/>
      <c r="AA54" s="56"/>
      <c r="AB54" s="56"/>
      <c r="AC54" s="56"/>
      <c r="AD54" s="56"/>
      <c r="AE54" s="56"/>
      <c r="AF54" s="56"/>
      <c r="AG54" s="56"/>
      <c r="AH54" s="56"/>
    </row>
    <row r="55" spans="2:36" x14ac:dyDescent="0.35">
      <c r="G55" s="55"/>
      <c r="H55" s="55"/>
      <c r="I55" s="55"/>
      <c r="J55" s="55"/>
      <c r="K55" s="55"/>
      <c r="L55" s="55"/>
      <c r="M55" s="55"/>
      <c r="N55" s="55"/>
      <c r="O55" s="55"/>
      <c r="P55" s="55"/>
    </row>
    <row r="56" spans="2:36" x14ac:dyDescent="0.35">
      <c r="G56" s="55"/>
      <c r="H56" s="55"/>
      <c r="I56" s="55"/>
      <c r="J56" s="55"/>
      <c r="K56" s="55"/>
      <c r="L56" s="55"/>
      <c r="M56" s="55"/>
      <c r="N56" s="55"/>
      <c r="O56" s="55"/>
      <c r="P56" s="55"/>
    </row>
  </sheetData>
  <mergeCells count="6">
    <mergeCell ref="D2:AB2"/>
    <mergeCell ref="AC2:AJ2"/>
    <mergeCell ref="D4:H4"/>
    <mergeCell ref="J4:N4"/>
    <mergeCell ref="P4:T4"/>
    <mergeCell ref="V4:Z4"/>
  </mergeCells>
  <pageMargins left="0.70866141732283472" right="0.70866141732283472" top="0.74803149606299213" bottom="0.74803149606299213" header="0.31496062992125984" footer="0.31496062992125984"/>
  <pageSetup paperSize="9" scale="35" fitToHeight="0" orientation="landscape" r:id="rId1"/>
  <headerFooter>
    <oddFooter>&amp;LFinancieel model innovatiekrediet&amp;CWinst- en verliesrekening</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6A246-5AEA-4AEF-B72F-C9DB21F68D20}">
  <sheetPr>
    <pageSetUpPr fitToPage="1"/>
  </sheetPr>
  <dimension ref="B1:M84"/>
  <sheetViews>
    <sheetView showGridLines="0" zoomScale="90" zoomScaleNormal="90" workbookViewId="0">
      <pane xSplit="2" ySplit="4" topLeftCell="C5" activePane="bottomRight" state="frozen"/>
      <selection activeCell="G31" sqref="G31"/>
      <selection pane="topRight" activeCell="G31" sqref="G31"/>
      <selection pane="bottomLeft" activeCell="G31" sqref="G31"/>
      <selection pane="bottomRight" activeCell="G31" sqref="G31"/>
    </sheetView>
  </sheetViews>
  <sheetFormatPr defaultColWidth="12.6328125" defaultRowHeight="14.5" x14ac:dyDescent="0.35"/>
  <cols>
    <col min="1" max="1" width="4.6328125" style="88" customWidth="1"/>
    <col min="2" max="2" width="70.453125" style="88" customWidth="1"/>
    <col min="3" max="16384" width="12.6328125" style="88"/>
  </cols>
  <sheetData>
    <row r="1" spans="2:13" ht="15" customHeight="1" x14ac:dyDescent="0.35"/>
    <row r="2" spans="2:13" ht="15.5" x14ac:dyDescent="0.35">
      <c r="B2" s="110" t="s">
        <v>245</v>
      </c>
      <c r="C2" s="109"/>
      <c r="D2" s="702" t="s">
        <v>184</v>
      </c>
      <c r="E2" s="703"/>
      <c r="F2" s="703"/>
      <c r="G2" s="704"/>
      <c r="H2" s="701" t="s">
        <v>244</v>
      </c>
      <c r="I2" s="701"/>
      <c r="J2" s="701"/>
      <c r="K2" s="701"/>
      <c r="L2" s="701"/>
      <c r="M2" s="701"/>
    </row>
    <row r="3" spans="2:13" s="82" customFormat="1" x14ac:dyDescent="0.35">
      <c r="B3" s="53" t="s">
        <v>182</v>
      </c>
    </row>
    <row r="4" spans="2:13" x14ac:dyDescent="0.35">
      <c r="C4" s="91" t="s">
        <v>181</v>
      </c>
      <c r="D4" s="91" t="s">
        <v>243</v>
      </c>
      <c r="E4" s="91" t="s">
        <v>179</v>
      </c>
      <c r="F4" s="91" t="s">
        <v>178</v>
      </c>
      <c r="G4" s="91" t="s">
        <v>177</v>
      </c>
      <c r="H4" s="91" t="s">
        <v>159</v>
      </c>
      <c r="I4" s="91" t="s">
        <v>158</v>
      </c>
      <c r="J4" s="91" t="s">
        <v>157</v>
      </c>
      <c r="K4" s="91" t="s">
        <v>156</v>
      </c>
      <c r="L4" s="91" t="s">
        <v>155</v>
      </c>
      <c r="M4" s="91" t="s">
        <v>154</v>
      </c>
    </row>
    <row r="5" spans="2:13" x14ac:dyDescent="0.35">
      <c r="B5" s="90"/>
      <c r="C5" s="100"/>
      <c r="D5" s="100"/>
      <c r="E5" s="100"/>
      <c r="F5" s="100"/>
      <c r="G5" s="100"/>
      <c r="H5" s="100"/>
      <c r="I5" s="100"/>
      <c r="J5" s="100"/>
      <c r="K5" s="100"/>
      <c r="L5" s="100"/>
      <c r="M5" s="100"/>
    </row>
    <row r="6" spans="2:13" x14ac:dyDescent="0.35">
      <c r="B6" s="107" t="s">
        <v>242</v>
      </c>
      <c r="C6" s="108"/>
      <c r="D6" s="108"/>
      <c r="E6" s="108"/>
      <c r="F6" s="108"/>
      <c r="G6" s="108"/>
      <c r="H6" s="108"/>
      <c r="I6" s="108"/>
      <c r="J6" s="108"/>
      <c r="K6" s="108"/>
      <c r="L6" s="108"/>
      <c r="M6" s="108"/>
    </row>
    <row r="7" spans="2:13" x14ac:dyDescent="0.35">
      <c r="B7" s="88" t="s">
        <v>241</v>
      </c>
      <c r="C7" s="101">
        <v>0</v>
      </c>
      <c r="D7" s="101">
        <v>0</v>
      </c>
      <c r="E7" s="101">
        <v>0</v>
      </c>
      <c r="F7" s="101">
        <v>0</v>
      </c>
      <c r="G7" s="101">
        <v>0</v>
      </c>
      <c r="H7" s="101">
        <v>0</v>
      </c>
      <c r="I7" s="101">
        <v>0</v>
      </c>
      <c r="J7" s="101">
        <v>0</v>
      </c>
      <c r="K7" s="101">
        <v>0</v>
      </c>
      <c r="L7" s="101">
        <v>0</v>
      </c>
      <c r="M7" s="101">
        <v>0</v>
      </c>
    </row>
    <row r="8" spans="2:13" x14ac:dyDescent="0.35">
      <c r="B8" s="88" t="s">
        <v>240</v>
      </c>
      <c r="C8" s="101">
        <v>0</v>
      </c>
      <c r="D8" s="101">
        <v>0</v>
      </c>
      <c r="E8" s="101">
        <v>0</v>
      </c>
      <c r="F8" s="101">
        <v>0</v>
      </c>
      <c r="G8" s="101">
        <v>0</v>
      </c>
      <c r="H8" s="101">
        <v>0</v>
      </c>
      <c r="I8" s="101">
        <v>0</v>
      </c>
      <c r="J8" s="101">
        <v>0</v>
      </c>
      <c r="K8" s="101">
        <v>0</v>
      </c>
      <c r="L8" s="101">
        <v>0</v>
      </c>
      <c r="M8" s="101">
        <v>0</v>
      </c>
    </row>
    <row r="9" spans="2:13" x14ac:dyDescent="0.35">
      <c r="B9" s="90" t="s">
        <v>239</v>
      </c>
      <c r="C9" s="92">
        <f t="shared" ref="C9:M9" si="0">SUM(C7:C8)</f>
        <v>0</v>
      </c>
      <c r="D9" s="92">
        <f t="shared" si="0"/>
        <v>0</v>
      </c>
      <c r="E9" s="92">
        <f t="shared" si="0"/>
        <v>0</v>
      </c>
      <c r="F9" s="92">
        <f t="shared" si="0"/>
        <v>0</v>
      </c>
      <c r="G9" s="92">
        <f t="shared" si="0"/>
        <v>0</v>
      </c>
      <c r="H9" s="92">
        <f t="shared" si="0"/>
        <v>0</v>
      </c>
      <c r="I9" s="92">
        <f t="shared" si="0"/>
        <v>0</v>
      </c>
      <c r="J9" s="92">
        <f t="shared" si="0"/>
        <v>0</v>
      </c>
      <c r="K9" s="92">
        <f t="shared" si="0"/>
        <v>0</v>
      </c>
      <c r="L9" s="92">
        <f t="shared" si="0"/>
        <v>0</v>
      </c>
      <c r="M9" s="92">
        <f t="shared" si="0"/>
        <v>0</v>
      </c>
    </row>
    <row r="10" spans="2:13" x14ac:dyDescent="0.35">
      <c r="B10" s="90"/>
      <c r="C10" s="100"/>
      <c r="D10" s="100"/>
      <c r="E10" s="100"/>
      <c r="F10" s="100"/>
      <c r="G10" s="100"/>
      <c r="H10" s="100"/>
      <c r="I10" s="100"/>
      <c r="J10" s="100"/>
      <c r="K10" s="100"/>
      <c r="L10" s="100"/>
      <c r="M10" s="100"/>
    </row>
    <row r="11" spans="2:13" x14ac:dyDescent="0.35">
      <c r="B11" s="107" t="s">
        <v>238</v>
      </c>
      <c r="C11" s="100"/>
      <c r="D11" s="100"/>
      <c r="E11" s="100"/>
      <c r="F11" s="100"/>
      <c r="G11" s="100"/>
      <c r="H11" s="100"/>
      <c r="I11" s="100"/>
      <c r="J11" s="100"/>
      <c r="K11" s="100"/>
      <c r="L11" s="100"/>
      <c r="M11" s="100"/>
    </row>
    <row r="12" spans="2:13" x14ac:dyDescent="0.35">
      <c r="B12" s="88" t="s">
        <v>237</v>
      </c>
      <c r="C12" s="101">
        <v>0</v>
      </c>
      <c r="D12" s="101">
        <v>0</v>
      </c>
      <c r="E12" s="101">
        <v>0</v>
      </c>
      <c r="F12" s="101">
        <v>0</v>
      </c>
      <c r="G12" s="101">
        <v>0</v>
      </c>
      <c r="H12" s="101">
        <v>0</v>
      </c>
      <c r="I12" s="101">
        <v>0</v>
      </c>
      <c r="J12" s="101">
        <v>0</v>
      </c>
      <c r="K12" s="101">
        <v>0</v>
      </c>
      <c r="L12" s="101">
        <v>0</v>
      </c>
      <c r="M12" s="101">
        <v>0</v>
      </c>
    </row>
    <row r="13" spans="2:13" x14ac:dyDescent="0.35">
      <c r="B13" s="88" t="s">
        <v>236</v>
      </c>
      <c r="C13" s="101">
        <v>0</v>
      </c>
      <c r="D13" s="101">
        <v>0</v>
      </c>
      <c r="E13" s="101">
        <v>0</v>
      </c>
      <c r="F13" s="101">
        <v>0</v>
      </c>
      <c r="G13" s="101">
        <v>0</v>
      </c>
      <c r="H13" s="101">
        <v>0</v>
      </c>
      <c r="I13" s="101">
        <v>0</v>
      </c>
      <c r="J13" s="101">
        <v>0</v>
      </c>
      <c r="K13" s="101">
        <v>0</v>
      </c>
      <c r="L13" s="101">
        <v>0</v>
      </c>
      <c r="M13" s="101">
        <v>0</v>
      </c>
    </row>
    <row r="14" spans="2:13" x14ac:dyDescent="0.35">
      <c r="B14" s="90" t="s">
        <v>235</v>
      </c>
      <c r="C14" s="92">
        <f t="shared" ref="C14:M14" si="1">SUM(C12:C13)</f>
        <v>0</v>
      </c>
      <c r="D14" s="92">
        <f t="shared" si="1"/>
        <v>0</v>
      </c>
      <c r="E14" s="92">
        <f t="shared" si="1"/>
        <v>0</v>
      </c>
      <c r="F14" s="92">
        <f t="shared" si="1"/>
        <v>0</v>
      </c>
      <c r="G14" s="92">
        <f t="shared" si="1"/>
        <v>0</v>
      </c>
      <c r="H14" s="92">
        <f t="shared" si="1"/>
        <v>0</v>
      </c>
      <c r="I14" s="92">
        <f t="shared" si="1"/>
        <v>0</v>
      </c>
      <c r="J14" s="92">
        <f t="shared" si="1"/>
        <v>0</v>
      </c>
      <c r="K14" s="92">
        <f t="shared" si="1"/>
        <v>0</v>
      </c>
      <c r="L14" s="92">
        <f t="shared" si="1"/>
        <v>0</v>
      </c>
      <c r="M14" s="92">
        <f t="shared" si="1"/>
        <v>0</v>
      </c>
    </row>
    <row r="15" spans="2:13" x14ac:dyDescent="0.35">
      <c r="B15" s="90"/>
      <c r="C15" s="100"/>
      <c r="D15" s="100"/>
      <c r="E15" s="100"/>
      <c r="F15" s="100"/>
      <c r="G15" s="100"/>
      <c r="H15" s="100"/>
      <c r="I15" s="100"/>
      <c r="J15" s="100"/>
      <c r="K15" s="100"/>
      <c r="L15" s="100"/>
      <c r="M15" s="100"/>
    </row>
    <row r="16" spans="2:13" x14ac:dyDescent="0.35">
      <c r="B16" s="107" t="s">
        <v>234</v>
      </c>
      <c r="C16" s="100"/>
      <c r="D16" s="100"/>
      <c r="E16" s="100"/>
      <c r="F16" s="100"/>
      <c r="G16" s="100"/>
      <c r="H16" s="100"/>
      <c r="I16" s="100"/>
      <c r="J16" s="100"/>
      <c r="K16" s="100"/>
      <c r="L16" s="100"/>
      <c r="M16" s="100"/>
    </row>
    <row r="17" spans="2:13" x14ac:dyDescent="0.35">
      <c r="B17" s="88" t="s">
        <v>233</v>
      </c>
      <c r="C17" s="101">
        <v>0</v>
      </c>
      <c r="D17" s="101">
        <v>0</v>
      </c>
      <c r="E17" s="101">
        <v>0</v>
      </c>
      <c r="F17" s="101">
        <v>0</v>
      </c>
      <c r="G17" s="101">
        <v>0</v>
      </c>
      <c r="H17" s="101">
        <v>0</v>
      </c>
      <c r="I17" s="101">
        <v>0</v>
      </c>
      <c r="J17" s="101">
        <v>0</v>
      </c>
      <c r="K17" s="101">
        <v>0</v>
      </c>
      <c r="L17" s="101">
        <v>0</v>
      </c>
      <c r="M17" s="101">
        <v>0</v>
      </c>
    </row>
    <row r="18" spans="2:13" x14ac:dyDescent="0.35">
      <c r="B18" s="88" t="s">
        <v>232</v>
      </c>
      <c r="C18" s="101">
        <v>0</v>
      </c>
      <c r="D18" s="101">
        <v>0</v>
      </c>
      <c r="E18" s="101">
        <v>0</v>
      </c>
      <c r="F18" s="101">
        <v>0</v>
      </c>
      <c r="G18" s="101">
        <v>0</v>
      </c>
      <c r="H18" s="101">
        <v>0</v>
      </c>
      <c r="I18" s="101">
        <v>0</v>
      </c>
      <c r="J18" s="101">
        <v>0</v>
      </c>
      <c r="K18" s="101">
        <v>0</v>
      </c>
      <c r="L18" s="101">
        <v>0</v>
      </c>
      <c r="M18" s="101">
        <v>0</v>
      </c>
    </row>
    <row r="19" spans="2:13" x14ac:dyDescent="0.35">
      <c r="B19" s="90" t="s">
        <v>231</v>
      </c>
      <c r="C19" s="106">
        <f t="shared" ref="C19:M19" si="2">SUM(C17:C18)</f>
        <v>0</v>
      </c>
      <c r="D19" s="106">
        <f t="shared" si="2"/>
        <v>0</v>
      </c>
      <c r="E19" s="106">
        <f t="shared" si="2"/>
        <v>0</v>
      </c>
      <c r="F19" s="106">
        <f t="shared" si="2"/>
        <v>0</v>
      </c>
      <c r="G19" s="106">
        <f t="shared" si="2"/>
        <v>0</v>
      </c>
      <c r="H19" s="106">
        <f t="shared" si="2"/>
        <v>0</v>
      </c>
      <c r="I19" s="106">
        <f t="shared" si="2"/>
        <v>0</v>
      </c>
      <c r="J19" s="106">
        <f t="shared" si="2"/>
        <v>0</v>
      </c>
      <c r="K19" s="106">
        <f t="shared" si="2"/>
        <v>0</v>
      </c>
      <c r="L19" s="106">
        <f t="shared" si="2"/>
        <v>0</v>
      </c>
      <c r="M19" s="106">
        <f t="shared" si="2"/>
        <v>0</v>
      </c>
    </row>
    <row r="20" spans="2:13" x14ac:dyDescent="0.35">
      <c r="C20" s="100"/>
      <c r="D20" s="100"/>
      <c r="E20" s="100"/>
      <c r="F20" s="100"/>
      <c r="G20" s="100"/>
      <c r="H20" s="100"/>
      <c r="I20" s="100"/>
      <c r="J20" s="100"/>
      <c r="K20" s="100"/>
      <c r="L20" s="100"/>
      <c r="M20" s="100"/>
    </row>
    <row r="21" spans="2:13" x14ac:dyDescent="0.35">
      <c r="B21" s="90" t="s">
        <v>230</v>
      </c>
      <c r="C21" s="92">
        <f t="shared" ref="C21:M21" si="3">+C19+C14+C9</f>
        <v>0</v>
      </c>
      <c r="D21" s="92">
        <f t="shared" si="3"/>
        <v>0</v>
      </c>
      <c r="E21" s="92">
        <f t="shared" si="3"/>
        <v>0</v>
      </c>
      <c r="F21" s="92">
        <f t="shared" si="3"/>
        <v>0</v>
      </c>
      <c r="G21" s="92">
        <f t="shared" si="3"/>
        <v>0</v>
      </c>
      <c r="H21" s="92">
        <f t="shared" si="3"/>
        <v>0</v>
      </c>
      <c r="I21" s="92">
        <f t="shared" si="3"/>
        <v>0</v>
      </c>
      <c r="J21" s="92">
        <f t="shared" si="3"/>
        <v>0</v>
      </c>
      <c r="K21" s="92">
        <f t="shared" si="3"/>
        <v>0</v>
      </c>
      <c r="L21" s="92">
        <f t="shared" si="3"/>
        <v>0</v>
      </c>
      <c r="M21" s="92">
        <f t="shared" si="3"/>
        <v>0</v>
      </c>
    </row>
    <row r="22" spans="2:13" x14ac:dyDescent="0.35">
      <c r="C22" s="100"/>
      <c r="D22" s="100"/>
      <c r="E22" s="100"/>
      <c r="F22" s="100"/>
      <c r="G22" s="100"/>
      <c r="H22" s="100"/>
      <c r="I22" s="100"/>
      <c r="J22" s="100"/>
      <c r="K22" s="100"/>
      <c r="L22" s="100"/>
      <c r="M22" s="100"/>
    </row>
    <row r="23" spans="2:13" x14ac:dyDescent="0.35">
      <c r="B23" s="102" t="s">
        <v>197</v>
      </c>
      <c r="C23" s="100"/>
      <c r="D23" s="100"/>
      <c r="E23" s="100"/>
      <c r="F23" s="100"/>
      <c r="G23" s="100"/>
      <c r="H23" s="100"/>
      <c r="I23" s="100"/>
      <c r="J23" s="100"/>
      <c r="K23" s="100"/>
      <c r="L23" s="100"/>
      <c r="M23" s="100"/>
    </row>
    <row r="24" spans="2:13" x14ac:dyDescent="0.35">
      <c r="B24" s="88" t="s">
        <v>229</v>
      </c>
      <c r="C24" s="101">
        <v>0</v>
      </c>
      <c r="D24" s="101">
        <v>0</v>
      </c>
      <c r="E24" s="101">
        <v>0</v>
      </c>
      <c r="F24" s="101">
        <v>0</v>
      </c>
      <c r="G24" s="101">
        <v>0</v>
      </c>
      <c r="H24" s="101">
        <v>0</v>
      </c>
      <c r="I24" s="101">
        <v>0</v>
      </c>
      <c r="J24" s="101">
        <v>0</v>
      </c>
      <c r="K24" s="101">
        <v>0</v>
      </c>
      <c r="L24" s="101">
        <v>0</v>
      </c>
      <c r="M24" s="101">
        <v>0</v>
      </c>
    </row>
    <row r="25" spans="2:13" x14ac:dyDescent="0.35">
      <c r="B25" s="90" t="s">
        <v>228</v>
      </c>
      <c r="C25" s="92">
        <f t="shared" ref="C25:M25" si="4">SUM(C24:C24)</f>
        <v>0</v>
      </c>
      <c r="D25" s="92">
        <f t="shared" si="4"/>
        <v>0</v>
      </c>
      <c r="E25" s="92">
        <f t="shared" si="4"/>
        <v>0</v>
      </c>
      <c r="F25" s="92">
        <f t="shared" si="4"/>
        <v>0</v>
      </c>
      <c r="G25" s="92">
        <f t="shared" si="4"/>
        <v>0</v>
      </c>
      <c r="H25" s="92">
        <f t="shared" si="4"/>
        <v>0</v>
      </c>
      <c r="I25" s="92">
        <f t="shared" si="4"/>
        <v>0</v>
      </c>
      <c r="J25" s="92">
        <f t="shared" si="4"/>
        <v>0</v>
      </c>
      <c r="K25" s="92">
        <f t="shared" si="4"/>
        <v>0</v>
      </c>
      <c r="L25" s="92">
        <f t="shared" si="4"/>
        <v>0</v>
      </c>
      <c r="M25" s="92">
        <f t="shared" si="4"/>
        <v>0</v>
      </c>
    </row>
    <row r="26" spans="2:13" x14ac:dyDescent="0.35">
      <c r="C26" s="100"/>
      <c r="D26" s="100"/>
      <c r="E26" s="100"/>
      <c r="F26" s="100"/>
      <c r="G26" s="100"/>
      <c r="H26" s="100"/>
      <c r="I26" s="100"/>
      <c r="J26" s="100"/>
      <c r="K26" s="100"/>
      <c r="L26" s="100"/>
      <c r="M26" s="100"/>
    </row>
    <row r="27" spans="2:13" x14ac:dyDescent="0.35">
      <c r="B27" s="102" t="s">
        <v>227</v>
      </c>
      <c r="C27" s="100"/>
      <c r="D27" s="100"/>
      <c r="E27" s="100"/>
      <c r="F27" s="100"/>
      <c r="G27" s="100"/>
      <c r="H27" s="100"/>
      <c r="I27" s="100"/>
      <c r="J27" s="100"/>
      <c r="K27" s="100"/>
      <c r="L27" s="100"/>
      <c r="M27" s="100"/>
    </row>
    <row r="28" spans="2:13" x14ac:dyDescent="0.35">
      <c r="B28" s="88" t="s">
        <v>226</v>
      </c>
      <c r="C28" s="101">
        <v>0</v>
      </c>
      <c r="D28" s="101">
        <v>0</v>
      </c>
      <c r="E28" s="101">
        <v>0</v>
      </c>
      <c r="F28" s="101">
        <v>0</v>
      </c>
      <c r="G28" s="101">
        <v>0</v>
      </c>
      <c r="H28" s="101">
        <v>0</v>
      </c>
      <c r="I28" s="101">
        <v>0</v>
      </c>
      <c r="J28" s="101">
        <v>0</v>
      </c>
      <c r="K28" s="101">
        <v>0</v>
      </c>
      <c r="L28" s="101">
        <v>0</v>
      </c>
      <c r="M28" s="101">
        <v>0</v>
      </c>
    </row>
    <row r="29" spans="2:13" x14ac:dyDescent="0.35">
      <c r="B29" s="88" t="s">
        <v>195</v>
      </c>
      <c r="C29" s="101">
        <v>0</v>
      </c>
      <c r="D29" s="101">
        <v>0</v>
      </c>
      <c r="E29" s="101">
        <v>0</v>
      </c>
      <c r="F29" s="101">
        <v>0</v>
      </c>
      <c r="G29" s="101">
        <v>0</v>
      </c>
      <c r="H29" s="101">
        <v>0</v>
      </c>
      <c r="I29" s="101">
        <v>0</v>
      </c>
      <c r="J29" s="101">
        <v>0</v>
      </c>
      <c r="K29" s="101">
        <v>0</v>
      </c>
      <c r="L29" s="101">
        <v>0</v>
      </c>
      <c r="M29" s="101">
        <v>0</v>
      </c>
    </row>
    <row r="30" spans="2:13" x14ac:dyDescent="0.35">
      <c r="B30" s="88" t="s">
        <v>225</v>
      </c>
      <c r="C30" s="101">
        <v>0</v>
      </c>
      <c r="D30" s="101">
        <v>0</v>
      </c>
      <c r="E30" s="101">
        <v>0</v>
      </c>
      <c r="F30" s="101">
        <v>0</v>
      </c>
      <c r="G30" s="101">
        <v>0</v>
      </c>
      <c r="H30" s="101">
        <v>0</v>
      </c>
      <c r="I30" s="101">
        <v>0</v>
      </c>
      <c r="J30" s="101">
        <v>0</v>
      </c>
      <c r="K30" s="101">
        <v>0</v>
      </c>
      <c r="L30" s="101">
        <v>0</v>
      </c>
      <c r="M30" s="101">
        <v>0</v>
      </c>
    </row>
    <row r="31" spans="2:13" x14ac:dyDescent="0.35">
      <c r="B31" s="90" t="s">
        <v>224</v>
      </c>
      <c r="C31" s="92">
        <f t="shared" ref="C31:M31" si="5">SUM(C28:C30)</f>
        <v>0</v>
      </c>
      <c r="D31" s="92">
        <f t="shared" si="5"/>
        <v>0</v>
      </c>
      <c r="E31" s="92">
        <f t="shared" si="5"/>
        <v>0</v>
      </c>
      <c r="F31" s="92">
        <f t="shared" si="5"/>
        <v>0</v>
      </c>
      <c r="G31" s="92">
        <f t="shared" si="5"/>
        <v>0</v>
      </c>
      <c r="H31" s="92">
        <f t="shared" si="5"/>
        <v>0</v>
      </c>
      <c r="I31" s="92">
        <f t="shared" si="5"/>
        <v>0</v>
      </c>
      <c r="J31" s="92">
        <f t="shared" si="5"/>
        <v>0</v>
      </c>
      <c r="K31" s="92">
        <f t="shared" si="5"/>
        <v>0</v>
      </c>
      <c r="L31" s="92">
        <f t="shared" si="5"/>
        <v>0</v>
      </c>
      <c r="M31" s="92">
        <f t="shared" si="5"/>
        <v>0</v>
      </c>
    </row>
    <row r="32" spans="2:13" x14ac:dyDescent="0.35">
      <c r="C32" s="100"/>
      <c r="D32" s="100"/>
      <c r="E32" s="100"/>
      <c r="F32" s="100"/>
      <c r="G32" s="100"/>
      <c r="H32" s="100"/>
      <c r="I32" s="100"/>
      <c r="J32" s="100"/>
      <c r="K32" s="100"/>
      <c r="L32" s="100"/>
      <c r="M32" s="100"/>
    </row>
    <row r="33" spans="2:13" x14ac:dyDescent="0.35">
      <c r="B33" s="102" t="s">
        <v>223</v>
      </c>
      <c r="C33" s="100"/>
      <c r="D33" s="100"/>
      <c r="E33" s="100"/>
      <c r="F33" s="100"/>
      <c r="G33" s="100"/>
      <c r="H33" s="100"/>
      <c r="I33" s="100"/>
      <c r="J33" s="100"/>
      <c r="K33" s="100"/>
      <c r="L33" s="100"/>
      <c r="M33" s="100"/>
    </row>
    <row r="34" spans="2:13" x14ac:dyDescent="0.35">
      <c r="B34" s="88" t="s">
        <v>222</v>
      </c>
      <c r="C34" s="101">
        <v>0</v>
      </c>
      <c r="D34" s="101">
        <v>0</v>
      </c>
      <c r="E34" s="101">
        <v>0</v>
      </c>
      <c r="F34" s="101">
        <v>0</v>
      </c>
      <c r="G34" s="101">
        <v>0</v>
      </c>
      <c r="H34" s="101">
        <v>0</v>
      </c>
      <c r="I34" s="101">
        <v>0</v>
      </c>
      <c r="J34" s="101">
        <v>0</v>
      </c>
      <c r="K34" s="101">
        <v>0</v>
      </c>
      <c r="L34" s="101">
        <v>0</v>
      </c>
      <c r="M34" s="101">
        <v>0</v>
      </c>
    </row>
    <row r="35" spans="2:13" x14ac:dyDescent="0.35">
      <c r="B35" s="90" t="s">
        <v>221</v>
      </c>
      <c r="C35" s="92">
        <f t="shared" ref="C35:M35" si="6">SUM(C34:C34)</f>
        <v>0</v>
      </c>
      <c r="D35" s="92">
        <f t="shared" si="6"/>
        <v>0</v>
      </c>
      <c r="E35" s="92">
        <f t="shared" si="6"/>
        <v>0</v>
      </c>
      <c r="F35" s="92">
        <f t="shared" si="6"/>
        <v>0</v>
      </c>
      <c r="G35" s="92">
        <f t="shared" si="6"/>
        <v>0</v>
      </c>
      <c r="H35" s="92">
        <f t="shared" si="6"/>
        <v>0</v>
      </c>
      <c r="I35" s="92">
        <f t="shared" si="6"/>
        <v>0</v>
      </c>
      <c r="J35" s="92">
        <f t="shared" si="6"/>
        <v>0</v>
      </c>
      <c r="K35" s="92">
        <f t="shared" si="6"/>
        <v>0</v>
      </c>
      <c r="L35" s="92">
        <f t="shared" si="6"/>
        <v>0</v>
      </c>
      <c r="M35" s="92">
        <f t="shared" si="6"/>
        <v>0</v>
      </c>
    </row>
    <row r="36" spans="2:13" x14ac:dyDescent="0.35">
      <c r="B36" s="90"/>
      <c r="C36" s="100"/>
      <c r="D36" s="100"/>
      <c r="E36" s="100"/>
      <c r="F36" s="100"/>
      <c r="G36" s="100"/>
      <c r="H36" s="100"/>
      <c r="I36" s="100"/>
      <c r="J36" s="100"/>
      <c r="K36" s="100"/>
      <c r="L36" s="100"/>
      <c r="M36" s="100"/>
    </row>
    <row r="37" spans="2:13" x14ac:dyDescent="0.35">
      <c r="B37" s="90" t="s">
        <v>220</v>
      </c>
      <c r="C37" s="92">
        <f t="shared" ref="C37:M37" si="7">+C35+C31+C25</f>
        <v>0</v>
      </c>
      <c r="D37" s="92">
        <f t="shared" si="7"/>
        <v>0</v>
      </c>
      <c r="E37" s="92">
        <f t="shared" si="7"/>
        <v>0</v>
      </c>
      <c r="F37" s="92">
        <f t="shared" si="7"/>
        <v>0</v>
      </c>
      <c r="G37" s="92">
        <f t="shared" si="7"/>
        <v>0</v>
      </c>
      <c r="H37" s="92">
        <f t="shared" si="7"/>
        <v>0</v>
      </c>
      <c r="I37" s="92">
        <f t="shared" si="7"/>
        <v>0</v>
      </c>
      <c r="J37" s="92">
        <f t="shared" si="7"/>
        <v>0</v>
      </c>
      <c r="K37" s="92">
        <f t="shared" si="7"/>
        <v>0</v>
      </c>
      <c r="L37" s="92">
        <f t="shared" si="7"/>
        <v>0</v>
      </c>
      <c r="M37" s="92">
        <f t="shared" si="7"/>
        <v>0</v>
      </c>
    </row>
    <row r="38" spans="2:13" x14ac:dyDescent="0.35">
      <c r="C38" s="100"/>
      <c r="D38" s="100"/>
      <c r="E38" s="100"/>
      <c r="F38" s="100"/>
      <c r="G38" s="100"/>
      <c r="H38" s="100"/>
      <c r="I38" s="100"/>
      <c r="J38" s="100"/>
      <c r="K38" s="100"/>
      <c r="L38" s="100"/>
      <c r="M38" s="100"/>
    </row>
    <row r="39" spans="2:13" x14ac:dyDescent="0.35">
      <c r="B39" s="99" t="s">
        <v>219</v>
      </c>
      <c r="C39" s="98">
        <f t="shared" ref="C39:M39" si="8">+C37+C21</f>
        <v>0</v>
      </c>
      <c r="D39" s="98">
        <f t="shared" si="8"/>
        <v>0</v>
      </c>
      <c r="E39" s="98">
        <f t="shared" si="8"/>
        <v>0</v>
      </c>
      <c r="F39" s="98">
        <f t="shared" si="8"/>
        <v>0</v>
      </c>
      <c r="G39" s="98">
        <f t="shared" si="8"/>
        <v>0</v>
      </c>
      <c r="H39" s="98">
        <f t="shared" si="8"/>
        <v>0</v>
      </c>
      <c r="I39" s="98">
        <f t="shared" si="8"/>
        <v>0</v>
      </c>
      <c r="J39" s="98">
        <f t="shared" si="8"/>
        <v>0</v>
      </c>
      <c r="K39" s="98">
        <f t="shared" si="8"/>
        <v>0</v>
      </c>
      <c r="L39" s="98">
        <f t="shared" si="8"/>
        <v>0</v>
      </c>
      <c r="M39" s="98">
        <f t="shared" si="8"/>
        <v>0</v>
      </c>
    </row>
    <row r="40" spans="2:13" x14ac:dyDescent="0.35">
      <c r="C40" s="100"/>
      <c r="D40" s="100"/>
      <c r="E40" s="100"/>
      <c r="F40" s="100"/>
      <c r="G40" s="100"/>
      <c r="H40" s="100"/>
      <c r="I40" s="100"/>
      <c r="J40" s="100"/>
      <c r="K40" s="100"/>
      <c r="L40" s="100"/>
      <c r="M40" s="100"/>
    </row>
    <row r="41" spans="2:13" x14ac:dyDescent="0.35">
      <c r="B41" s="102" t="s">
        <v>218</v>
      </c>
      <c r="C41" s="100"/>
      <c r="D41" s="100"/>
      <c r="E41" s="100"/>
      <c r="F41" s="100"/>
      <c r="G41" s="100"/>
      <c r="H41" s="100"/>
      <c r="I41" s="100"/>
      <c r="J41" s="100"/>
      <c r="K41" s="100"/>
      <c r="L41" s="100"/>
      <c r="M41" s="100"/>
    </row>
    <row r="42" spans="2:13" x14ac:dyDescent="0.35">
      <c r="B42" s="88" t="s">
        <v>217</v>
      </c>
      <c r="C42" s="101">
        <v>0</v>
      </c>
      <c r="D42" s="101">
        <v>0</v>
      </c>
      <c r="E42" s="101">
        <v>0</v>
      </c>
      <c r="F42" s="101">
        <v>0</v>
      </c>
      <c r="G42" s="101">
        <v>0</v>
      </c>
      <c r="H42" s="101">
        <v>0</v>
      </c>
      <c r="I42" s="101">
        <v>0</v>
      </c>
      <c r="J42" s="101">
        <v>0</v>
      </c>
      <c r="K42" s="101">
        <v>0</v>
      </c>
      <c r="L42" s="101">
        <v>0</v>
      </c>
      <c r="M42" s="101">
        <v>0</v>
      </c>
    </row>
    <row r="43" spans="2:13" x14ac:dyDescent="0.35">
      <c r="B43" s="88" t="s">
        <v>216</v>
      </c>
      <c r="C43" s="101">
        <v>0</v>
      </c>
      <c r="D43" s="101">
        <v>0</v>
      </c>
      <c r="E43" s="101">
        <v>0</v>
      </c>
      <c r="F43" s="101">
        <v>0</v>
      </c>
      <c r="G43" s="101">
        <v>0</v>
      </c>
      <c r="H43" s="101">
        <v>0</v>
      </c>
      <c r="I43" s="101">
        <v>0</v>
      </c>
      <c r="J43" s="101">
        <v>0</v>
      </c>
      <c r="K43" s="101">
        <v>0</v>
      </c>
      <c r="L43" s="101">
        <v>0</v>
      </c>
      <c r="M43" s="101">
        <v>0</v>
      </c>
    </row>
    <row r="44" spans="2:13" x14ac:dyDescent="0.35">
      <c r="B44" s="90" t="s">
        <v>215</v>
      </c>
      <c r="C44" s="92">
        <f t="shared" ref="C44:M44" si="9">SUM(C42:C43)</f>
        <v>0</v>
      </c>
      <c r="D44" s="92">
        <f t="shared" si="9"/>
        <v>0</v>
      </c>
      <c r="E44" s="92">
        <f t="shared" si="9"/>
        <v>0</v>
      </c>
      <c r="F44" s="92">
        <f t="shared" si="9"/>
        <v>0</v>
      </c>
      <c r="G44" s="92">
        <f t="shared" si="9"/>
        <v>0</v>
      </c>
      <c r="H44" s="92">
        <f t="shared" si="9"/>
        <v>0</v>
      </c>
      <c r="I44" s="92">
        <f t="shared" si="9"/>
        <v>0</v>
      </c>
      <c r="J44" s="92">
        <f t="shared" si="9"/>
        <v>0</v>
      </c>
      <c r="K44" s="92">
        <f t="shared" si="9"/>
        <v>0</v>
      </c>
      <c r="L44" s="92">
        <f t="shared" si="9"/>
        <v>0</v>
      </c>
      <c r="M44" s="92">
        <f t="shared" si="9"/>
        <v>0</v>
      </c>
    </row>
    <row r="45" spans="2:13" x14ac:dyDescent="0.35">
      <c r="B45" s="90"/>
      <c r="C45" s="103"/>
      <c r="D45" s="103"/>
      <c r="E45" s="103"/>
      <c r="F45" s="103"/>
      <c r="G45" s="103"/>
      <c r="H45" s="103"/>
      <c r="I45" s="103"/>
      <c r="J45" s="103"/>
      <c r="K45" s="103"/>
      <c r="L45" s="103"/>
      <c r="M45" s="103"/>
    </row>
    <row r="46" spans="2:13" x14ac:dyDescent="0.35">
      <c r="B46" s="102" t="s">
        <v>214</v>
      </c>
      <c r="C46" s="100"/>
      <c r="D46" s="100"/>
      <c r="E46" s="100"/>
      <c r="F46" s="100"/>
      <c r="G46" s="100"/>
      <c r="H46" s="100"/>
      <c r="I46" s="100"/>
      <c r="J46" s="100"/>
      <c r="K46" s="100"/>
      <c r="L46" s="100"/>
      <c r="M46" s="100"/>
    </row>
    <row r="47" spans="2:13" x14ac:dyDescent="0.35">
      <c r="B47" s="88" t="s">
        <v>213</v>
      </c>
      <c r="C47" s="101">
        <v>0</v>
      </c>
      <c r="D47" s="101">
        <v>0</v>
      </c>
      <c r="E47" s="101">
        <v>0</v>
      </c>
      <c r="F47" s="101">
        <v>0</v>
      </c>
      <c r="G47" s="101">
        <v>0</v>
      </c>
      <c r="H47" s="101">
        <v>0</v>
      </c>
      <c r="I47" s="101">
        <v>0</v>
      </c>
      <c r="J47" s="101">
        <v>0</v>
      </c>
      <c r="K47" s="101">
        <v>0</v>
      </c>
      <c r="L47" s="101">
        <v>0</v>
      </c>
      <c r="M47" s="101">
        <v>0</v>
      </c>
    </row>
    <row r="48" spans="2:13" x14ac:dyDescent="0.35">
      <c r="B48" s="90" t="s">
        <v>212</v>
      </c>
      <c r="C48" s="92">
        <f t="shared" ref="C48:M48" si="10">+C47</f>
        <v>0</v>
      </c>
      <c r="D48" s="92">
        <f t="shared" si="10"/>
        <v>0</v>
      </c>
      <c r="E48" s="92">
        <f t="shared" si="10"/>
        <v>0</v>
      </c>
      <c r="F48" s="92">
        <f t="shared" si="10"/>
        <v>0</v>
      </c>
      <c r="G48" s="92">
        <f t="shared" si="10"/>
        <v>0</v>
      </c>
      <c r="H48" s="92">
        <f t="shared" si="10"/>
        <v>0</v>
      </c>
      <c r="I48" s="92">
        <f t="shared" si="10"/>
        <v>0</v>
      </c>
      <c r="J48" s="92">
        <f t="shared" si="10"/>
        <v>0</v>
      </c>
      <c r="K48" s="92">
        <f t="shared" si="10"/>
        <v>0</v>
      </c>
      <c r="L48" s="92">
        <f t="shared" si="10"/>
        <v>0</v>
      </c>
      <c r="M48" s="92">
        <f t="shared" si="10"/>
        <v>0</v>
      </c>
    </row>
    <row r="49" spans="2:13" x14ac:dyDescent="0.35">
      <c r="B49" s="90"/>
      <c r="C49" s="100"/>
      <c r="D49" s="100"/>
      <c r="E49" s="100"/>
      <c r="F49" s="100"/>
      <c r="G49" s="100"/>
      <c r="H49" s="100"/>
      <c r="I49" s="100"/>
      <c r="J49" s="100"/>
      <c r="K49" s="100"/>
      <c r="L49" s="100"/>
      <c r="M49" s="100"/>
    </row>
    <row r="50" spans="2:13" x14ac:dyDescent="0.35">
      <c r="B50" s="102" t="s">
        <v>211</v>
      </c>
      <c r="C50" s="100"/>
      <c r="D50" s="100"/>
      <c r="E50" s="100"/>
      <c r="F50" s="100"/>
      <c r="G50" s="100"/>
      <c r="H50" s="100"/>
      <c r="I50" s="100"/>
      <c r="J50" s="100"/>
      <c r="K50" s="100"/>
      <c r="L50" s="100"/>
      <c r="M50" s="100"/>
    </row>
    <row r="51" spans="2:13" x14ac:dyDescent="0.35">
      <c r="B51" s="88" t="s">
        <v>210</v>
      </c>
      <c r="C51" s="101">
        <v>0</v>
      </c>
      <c r="D51" s="101">
        <v>0</v>
      </c>
      <c r="E51" s="101">
        <v>0</v>
      </c>
      <c r="F51" s="101">
        <v>0</v>
      </c>
      <c r="G51" s="101">
        <v>0</v>
      </c>
      <c r="H51" s="101">
        <v>0</v>
      </c>
      <c r="I51" s="101">
        <v>0</v>
      </c>
      <c r="J51" s="101">
        <v>0</v>
      </c>
      <c r="K51" s="101">
        <v>0</v>
      </c>
      <c r="L51" s="101">
        <v>0</v>
      </c>
      <c r="M51" s="101">
        <v>0</v>
      </c>
    </row>
    <row r="52" spans="2:13" x14ac:dyDescent="0.35">
      <c r="B52" s="90" t="s">
        <v>209</v>
      </c>
      <c r="C52" s="101">
        <v>0</v>
      </c>
      <c r="D52" s="101">
        <v>0</v>
      </c>
      <c r="E52" s="101">
        <v>0</v>
      </c>
      <c r="F52" s="101">
        <v>0</v>
      </c>
      <c r="G52" s="101">
        <v>0</v>
      </c>
      <c r="H52" s="101">
        <v>0</v>
      </c>
      <c r="I52" s="101">
        <v>0</v>
      </c>
      <c r="J52" s="101">
        <v>0</v>
      </c>
      <c r="K52" s="101">
        <v>0</v>
      </c>
      <c r="L52" s="101">
        <v>0</v>
      </c>
      <c r="M52" s="101">
        <v>0</v>
      </c>
    </row>
    <row r="53" spans="2:13" x14ac:dyDescent="0.35">
      <c r="B53" s="88" t="s">
        <v>208</v>
      </c>
      <c r="C53" s="101">
        <v>0</v>
      </c>
      <c r="D53" s="101">
        <v>0</v>
      </c>
      <c r="E53" s="101">
        <v>0</v>
      </c>
      <c r="F53" s="101">
        <v>0</v>
      </c>
      <c r="G53" s="101">
        <v>0</v>
      </c>
      <c r="H53" s="101">
        <v>0</v>
      </c>
      <c r="I53" s="101">
        <v>0</v>
      </c>
      <c r="J53" s="101">
        <v>0</v>
      </c>
      <c r="K53" s="101">
        <v>0</v>
      </c>
      <c r="L53" s="101">
        <v>0</v>
      </c>
      <c r="M53" s="101">
        <v>0</v>
      </c>
    </row>
    <row r="54" spans="2:13" x14ac:dyDescent="0.35">
      <c r="B54" s="105" t="s">
        <v>207</v>
      </c>
      <c r="C54" s="104">
        <v>0</v>
      </c>
      <c r="D54" s="104">
        <f>Liquiditeitsprognose!H32-'Winst- en verliesrekening'!H39-Liquiditeitsprognose!H15-Liquiditeitsprognose!H16</f>
        <v>0</v>
      </c>
      <c r="E54" s="104">
        <f>D54+Liquiditeitsprognose!N32-'Winst- en verliesrekening'!N39-Liquiditeitsprognose!N15-Liquiditeitsprognose!N16</f>
        <v>0</v>
      </c>
      <c r="F54" s="104">
        <f>E54-'Winst- en verliesrekening'!T39+Liquiditeitsprognose!T32-Liquiditeitsprognose!T15-Liquiditeitsprognose!T16</f>
        <v>0</v>
      </c>
      <c r="G54" s="104">
        <f>F54-'Winst- en verliesrekening'!Z39+Liquiditeitsprognose!Z32-Liquiditeitsprognose!Z15-Liquiditeitsprognose!Z16</f>
        <v>0</v>
      </c>
      <c r="H54" s="104">
        <f>G54-'Winst- en verliesrekening'!AC39+Liquiditeitsprognose!AC32-Liquiditeitsprognose!AC15-Liquiditeitsprognose!AC16</f>
        <v>0</v>
      </c>
      <c r="I54" s="104">
        <f>H54-'Winst- en verliesrekening'!AD39+Liquiditeitsprognose!AD32-Liquiditeitsprognose!AD15-Liquiditeitsprognose!AD16</f>
        <v>0</v>
      </c>
      <c r="J54" s="104">
        <f>I54-'Winst- en verliesrekening'!AE39+Liquiditeitsprognose!AE32-Liquiditeitsprognose!AE15-Liquiditeitsprognose!AE16</f>
        <v>0</v>
      </c>
      <c r="K54" s="104">
        <f>J54-'Winst- en verliesrekening'!AF39+Liquiditeitsprognose!AF32-Liquiditeitsprognose!AF15-Liquiditeitsprognose!AF16</f>
        <v>0</v>
      </c>
      <c r="L54" s="104">
        <f>K54-'Winst- en verliesrekening'!AG39+Liquiditeitsprognose!AG32-Liquiditeitsprognose!AG15-Liquiditeitsprognose!AG16</f>
        <v>0</v>
      </c>
      <c r="M54" s="104">
        <f>L54-'Winst- en verliesrekening'!AH39+Liquiditeitsprognose!AH32-Liquiditeitsprognose!AH15-Liquiditeitsprognose!AH16</f>
        <v>0</v>
      </c>
    </row>
    <row r="55" spans="2:13" x14ac:dyDescent="0.35">
      <c r="B55" s="90" t="s">
        <v>206</v>
      </c>
      <c r="C55" s="92">
        <f t="shared" ref="C55:M55" si="11">SUM(C51:C54)</f>
        <v>0</v>
      </c>
      <c r="D55" s="92">
        <f t="shared" si="11"/>
        <v>0</v>
      </c>
      <c r="E55" s="92">
        <f t="shared" si="11"/>
        <v>0</v>
      </c>
      <c r="F55" s="92">
        <f t="shared" si="11"/>
        <v>0</v>
      </c>
      <c r="G55" s="92">
        <f t="shared" si="11"/>
        <v>0</v>
      </c>
      <c r="H55" s="92">
        <f t="shared" si="11"/>
        <v>0</v>
      </c>
      <c r="I55" s="92">
        <f t="shared" si="11"/>
        <v>0</v>
      </c>
      <c r="J55" s="92">
        <f t="shared" si="11"/>
        <v>0</v>
      </c>
      <c r="K55" s="92">
        <f t="shared" si="11"/>
        <v>0</v>
      </c>
      <c r="L55" s="92">
        <f t="shared" si="11"/>
        <v>0</v>
      </c>
      <c r="M55" s="92">
        <f t="shared" si="11"/>
        <v>0</v>
      </c>
    </row>
    <row r="56" spans="2:13" x14ac:dyDescent="0.35">
      <c r="B56" s="90"/>
      <c r="C56" s="103"/>
      <c r="D56" s="103"/>
      <c r="E56" s="103"/>
      <c r="F56" s="103"/>
      <c r="G56" s="103"/>
      <c r="H56" s="103"/>
      <c r="I56" s="103"/>
      <c r="J56" s="103"/>
      <c r="K56" s="103"/>
      <c r="L56" s="103"/>
      <c r="M56" s="103"/>
    </row>
    <row r="57" spans="2:13" x14ac:dyDescent="0.35">
      <c r="B57" s="102" t="s">
        <v>205</v>
      </c>
      <c r="C57" s="100"/>
      <c r="D57" s="100"/>
      <c r="E57" s="100"/>
      <c r="F57" s="100"/>
      <c r="G57" s="100"/>
      <c r="H57" s="100"/>
      <c r="I57" s="100"/>
      <c r="J57" s="100"/>
      <c r="K57" s="100"/>
      <c r="L57" s="100"/>
      <c r="M57" s="100"/>
    </row>
    <row r="58" spans="2:13" x14ac:dyDescent="0.35">
      <c r="B58" s="88" t="s">
        <v>204</v>
      </c>
      <c r="C58" s="101">
        <v>0</v>
      </c>
      <c r="D58" s="101">
        <v>0</v>
      </c>
      <c r="E58" s="101">
        <v>0</v>
      </c>
      <c r="F58" s="101">
        <v>0</v>
      </c>
      <c r="G58" s="101">
        <v>0</v>
      </c>
      <c r="H58" s="101">
        <v>0</v>
      </c>
      <c r="I58" s="101">
        <v>0</v>
      </c>
      <c r="J58" s="101">
        <v>0</v>
      </c>
      <c r="K58" s="101">
        <v>0</v>
      </c>
      <c r="L58" s="101">
        <v>0</v>
      </c>
      <c r="M58" s="101">
        <v>0</v>
      </c>
    </row>
    <row r="59" spans="2:13" x14ac:dyDescent="0.35">
      <c r="B59" s="88" t="s">
        <v>203</v>
      </c>
      <c r="C59" s="101">
        <v>0</v>
      </c>
      <c r="D59" s="101">
        <v>0</v>
      </c>
      <c r="E59" s="101">
        <v>0</v>
      </c>
      <c r="F59" s="101">
        <v>0</v>
      </c>
      <c r="G59" s="101">
        <v>0</v>
      </c>
      <c r="H59" s="101">
        <v>0</v>
      </c>
      <c r="I59" s="101">
        <v>0</v>
      </c>
      <c r="J59" s="101">
        <v>0</v>
      </c>
      <c r="K59" s="101">
        <v>0</v>
      </c>
      <c r="L59" s="101">
        <v>0</v>
      </c>
      <c r="M59" s="101">
        <v>0</v>
      </c>
    </row>
    <row r="60" spans="2:13" x14ac:dyDescent="0.35">
      <c r="B60" s="88" t="s">
        <v>202</v>
      </c>
      <c r="C60" s="101">
        <v>0</v>
      </c>
      <c r="D60" s="101">
        <v>0</v>
      </c>
      <c r="E60" s="101">
        <v>0</v>
      </c>
      <c r="F60" s="101">
        <v>0</v>
      </c>
      <c r="G60" s="101">
        <v>0</v>
      </c>
      <c r="H60" s="101">
        <v>0</v>
      </c>
      <c r="I60" s="101">
        <v>0</v>
      </c>
      <c r="J60" s="101">
        <v>0</v>
      </c>
      <c r="K60" s="101">
        <v>0</v>
      </c>
      <c r="L60" s="101">
        <v>0</v>
      </c>
      <c r="M60" s="101">
        <v>0</v>
      </c>
    </row>
    <row r="61" spans="2:13" x14ac:dyDescent="0.35">
      <c r="B61" s="88" t="s">
        <v>201</v>
      </c>
      <c r="C61" s="101">
        <v>0</v>
      </c>
      <c r="D61" s="101">
        <v>0</v>
      </c>
      <c r="E61" s="101">
        <v>0</v>
      </c>
      <c r="F61" s="101">
        <v>0</v>
      </c>
      <c r="G61" s="101">
        <v>0</v>
      </c>
      <c r="H61" s="101">
        <v>0</v>
      </c>
      <c r="I61" s="101">
        <v>0</v>
      </c>
      <c r="J61" s="101">
        <v>0</v>
      </c>
      <c r="K61" s="101">
        <v>0</v>
      </c>
      <c r="L61" s="101">
        <v>0</v>
      </c>
      <c r="M61" s="101">
        <v>0</v>
      </c>
    </row>
    <row r="62" spans="2:13" x14ac:dyDescent="0.35">
      <c r="B62" s="88" t="s">
        <v>200</v>
      </c>
      <c r="C62" s="101">
        <v>0</v>
      </c>
      <c r="D62" s="101">
        <v>0</v>
      </c>
      <c r="E62" s="101">
        <v>0</v>
      </c>
      <c r="F62" s="101">
        <v>0</v>
      </c>
      <c r="G62" s="101">
        <v>0</v>
      </c>
      <c r="H62" s="101">
        <v>0</v>
      </c>
      <c r="I62" s="101">
        <v>0</v>
      </c>
      <c r="J62" s="101">
        <v>0</v>
      </c>
      <c r="K62" s="101">
        <v>0</v>
      </c>
      <c r="L62" s="101">
        <v>0</v>
      </c>
      <c r="M62" s="101">
        <v>0</v>
      </c>
    </row>
    <row r="63" spans="2:13" x14ac:dyDescent="0.35">
      <c r="B63" s="88" t="s">
        <v>191</v>
      </c>
      <c r="C63" s="101">
        <v>0</v>
      </c>
      <c r="D63" s="101">
        <v>0</v>
      </c>
      <c r="E63" s="101">
        <v>0</v>
      </c>
      <c r="F63" s="101">
        <v>0</v>
      </c>
      <c r="G63" s="101">
        <v>0</v>
      </c>
      <c r="H63" s="101">
        <v>0</v>
      </c>
      <c r="I63" s="101">
        <v>0</v>
      </c>
      <c r="J63" s="101">
        <v>0</v>
      </c>
      <c r="K63" s="101">
        <v>0</v>
      </c>
      <c r="L63" s="101">
        <v>0</v>
      </c>
      <c r="M63" s="101">
        <v>0</v>
      </c>
    </row>
    <row r="64" spans="2:13" x14ac:dyDescent="0.35">
      <c r="B64" s="90" t="s">
        <v>199</v>
      </c>
      <c r="C64" s="92">
        <f t="shared" ref="C64:M64" si="12">SUM(C58:C63)</f>
        <v>0</v>
      </c>
      <c r="D64" s="92">
        <f t="shared" si="12"/>
        <v>0</v>
      </c>
      <c r="E64" s="92">
        <f t="shared" si="12"/>
        <v>0</v>
      </c>
      <c r="F64" s="92">
        <f t="shared" si="12"/>
        <v>0</v>
      </c>
      <c r="G64" s="92">
        <f t="shared" si="12"/>
        <v>0</v>
      </c>
      <c r="H64" s="92">
        <f t="shared" si="12"/>
        <v>0</v>
      </c>
      <c r="I64" s="92">
        <f t="shared" si="12"/>
        <v>0</v>
      </c>
      <c r="J64" s="92">
        <f t="shared" si="12"/>
        <v>0</v>
      </c>
      <c r="K64" s="92">
        <f t="shared" si="12"/>
        <v>0</v>
      </c>
      <c r="L64" s="92">
        <f t="shared" si="12"/>
        <v>0</v>
      </c>
      <c r="M64" s="92">
        <f t="shared" si="12"/>
        <v>0</v>
      </c>
    </row>
    <row r="65" spans="2:13" x14ac:dyDescent="0.35">
      <c r="C65" s="100"/>
      <c r="D65" s="100"/>
      <c r="E65" s="100"/>
      <c r="F65" s="100"/>
      <c r="G65" s="100"/>
      <c r="H65" s="100"/>
      <c r="I65" s="100"/>
      <c r="J65" s="100"/>
      <c r="K65" s="100"/>
      <c r="L65" s="100"/>
      <c r="M65" s="100"/>
    </row>
    <row r="66" spans="2:13" x14ac:dyDescent="0.35">
      <c r="B66" s="99" t="s">
        <v>198</v>
      </c>
      <c r="C66" s="98">
        <f t="shared" ref="C66:M66" si="13">0.0000001+C64+C48+C55+C44</f>
        <v>9.9999999999999995E-8</v>
      </c>
      <c r="D66" s="98">
        <f t="shared" si="13"/>
        <v>9.9999999999999995E-8</v>
      </c>
      <c r="E66" s="98">
        <f t="shared" si="13"/>
        <v>9.9999999999999995E-8</v>
      </c>
      <c r="F66" s="98">
        <f t="shared" si="13"/>
        <v>9.9999999999999995E-8</v>
      </c>
      <c r="G66" s="98">
        <f t="shared" si="13"/>
        <v>9.9999999999999995E-8</v>
      </c>
      <c r="H66" s="98">
        <f t="shared" si="13"/>
        <v>9.9999999999999995E-8</v>
      </c>
      <c r="I66" s="98">
        <f t="shared" si="13"/>
        <v>9.9999999999999995E-8</v>
      </c>
      <c r="J66" s="98">
        <f t="shared" si="13"/>
        <v>9.9999999999999995E-8</v>
      </c>
      <c r="K66" s="98">
        <f t="shared" si="13"/>
        <v>9.9999999999999995E-8</v>
      </c>
      <c r="L66" s="98">
        <f t="shared" si="13"/>
        <v>9.9999999999999995E-8</v>
      </c>
      <c r="M66" s="98">
        <f t="shared" si="13"/>
        <v>9.9999999999999995E-8</v>
      </c>
    </row>
    <row r="67" spans="2:13" x14ac:dyDescent="0.35">
      <c r="B67" s="97"/>
      <c r="C67" s="96"/>
      <c r="D67" s="96"/>
      <c r="E67" s="96"/>
      <c r="F67" s="96"/>
      <c r="G67" s="96"/>
      <c r="H67" s="96"/>
      <c r="I67" s="96"/>
      <c r="J67" s="96"/>
      <c r="K67" s="96"/>
      <c r="L67" s="96"/>
      <c r="M67" s="96"/>
    </row>
    <row r="68" spans="2:13" x14ac:dyDescent="0.35">
      <c r="B68" s="95"/>
      <c r="C68" s="94"/>
      <c r="D68" s="94"/>
      <c r="E68" s="94"/>
      <c r="F68" s="94"/>
      <c r="G68" s="94"/>
      <c r="H68" s="94"/>
      <c r="I68" s="94"/>
      <c r="J68" s="94"/>
      <c r="K68" s="94"/>
      <c r="L68" s="94"/>
      <c r="M68" s="94"/>
    </row>
    <row r="69" spans="2:13" x14ac:dyDescent="0.35">
      <c r="B69" s="88" t="s">
        <v>197</v>
      </c>
      <c r="C69" s="92">
        <f t="shared" ref="C69:M69" si="14">C25</f>
        <v>0</v>
      </c>
      <c r="D69" s="92">
        <f t="shared" si="14"/>
        <v>0</v>
      </c>
      <c r="E69" s="92">
        <f t="shared" si="14"/>
        <v>0</v>
      </c>
      <c r="F69" s="92">
        <f t="shared" si="14"/>
        <v>0</v>
      </c>
      <c r="G69" s="92">
        <f t="shared" si="14"/>
        <v>0</v>
      </c>
      <c r="H69" s="92">
        <f t="shared" si="14"/>
        <v>0</v>
      </c>
      <c r="I69" s="92">
        <f t="shared" si="14"/>
        <v>0</v>
      </c>
      <c r="J69" s="92">
        <f t="shared" si="14"/>
        <v>0</v>
      </c>
      <c r="K69" s="92">
        <f t="shared" si="14"/>
        <v>0</v>
      </c>
      <c r="L69" s="92">
        <f t="shared" si="14"/>
        <v>0</v>
      </c>
      <c r="M69" s="92">
        <f t="shared" si="14"/>
        <v>0</v>
      </c>
    </row>
    <row r="70" spans="2:13" x14ac:dyDescent="0.35">
      <c r="B70" s="88" t="s">
        <v>196</v>
      </c>
      <c r="C70" s="92">
        <f t="shared" ref="C70:M70" si="15">C28</f>
        <v>0</v>
      </c>
      <c r="D70" s="92">
        <f t="shared" si="15"/>
        <v>0</v>
      </c>
      <c r="E70" s="92">
        <f t="shared" si="15"/>
        <v>0</v>
      </c>
      <c r="F70" s="92">
        <f t="shared" si="15"/>
        <v>0</v>
      </c>
      <c r="G70" s="92">
        <f t="shared" si="15"/>
        <v>0</v>
      </c>
      <c r="H70" s="92">
        <f t="shared" si="15"/>
        <v>0</v>
      </c>
      <c r="I70" s="92">
        <f t="shared" si="15"/>
        <v>0</v>
      </c>
      <c r="J70" s="92">
        <f t="shared" si="15"/>
        <v>0</v>
      </c>
      <c r="K70" s="92">
        <f t="shared" si="15"/>
        <v>0</v>
      </c>
      <c r="L70" s="92">
        <f t="shared" si="15"/>
        <v>0</v>
      </c>
      <c r="M70" s="92">
        <f t="shared" si="15"/>
        <v>0</v>
      </c>
    </row>
    <row r="71" spans="2:13" x14ac:dyDescent="0.35">
      <c r="B71" s="88" t="s">
        <v>195</v>
      </c>
      <c r="C71" s="92">
        <f t="shared" ref="C71:M71" si="16">C29</f>
        <v>0</v>
      </c>
      <c r="D71" s="92">
        <f t="shared" si="16"/>
        <v>0</v>
      </c>
      <c r="E71" s="92">
        <f t="shared" si="16"/>
        <v>0</v>
      </c>
      <c r="F71" s="92">
        <f t="shared" si="16"/>
        <v>0</v>
      </c>
      <c r="G71" s="92">
        <f t="shared" si="16"/>
        <v>0</v>
      </c>
      <c r="H71" s="92">
        <f t="shared" si="16"/>
        <v>0</v>
      </c>
      <c r="I71" s="92">
        <f t="shared" si="16"/>
        <v>0</v>
      </c>
      <c r="J71" s="92">
        <f t="shared" si="16"/>
        <v>0</v>
      </c>
      <c r="K71" s="92">
        <f t="shared" si="16"/>
        <v>0</v>
      </c>
      <c r="L71" s="92">
        <f t="shared" si="16"/>
        <v>0</v>
      </c>
      <c r="M71" s="92">
        <f t="shared" si="16"/>
        <v>0</v>
      </c>
    </row>
    <row r="72" spans="2:13" x14ac:dyDescent="0.35">
      <c r="B72" s="88" t="s">
        <v>194</v>
      </c>
      <c r="C72" s="92">
        <f t="shared" ref="C72:M72" si="17">C30</f>
        <v>0</v>
      </c>
      <c r="D72" s="92">
        <f t="shared" si="17"/>
        <v>0</v>
      </c>
      <c r="E72" s="92">
        <f t="shared" si="17"/>
        <v>0</v>
      </c>
      <c r="F72" s="92">
        <f t="shared" si="17"/>
        <v>0</v>
      </c>
      <c r="G72" s="92">
        <f t="shared" si="17"/>
        <v>0</v>
      </c>
      <c r="H72" s="92">
        <f t="shared" si="17"/>
        <v>0</v>
      </c>
      <c r="I72" s="92">
        <f t="shared" si="17"/>
        <v>0</v>
      </c>
      <c r="J72" s="92">
        <f t="shared" si="17"/>
        <v>0</v>
      </c>
      <c r="K72" s="92">
        <f t="shared" si="17"/>
        <v>0</v>
      </c>
      <c r="L72" s="92">
        <f t="shared" si="17"/>
        <v>0</v>
      </c>
      <c r="M72" s="92">
        <f t="shared" si="17"/>
        <v>0</v>
      </c>
    </row>
    <row r="73" spans="2:13" x14ac:dyDescent="0.35">
      <c r="B73" s="88" t="s">
        <v>193</v>
      </c>
      <c r="C73" s="92">
        <f t="shared" ref="C73:M73" si="18">SUM(C69:C72)</f>
        <v>0</v>
      </c>
      <c r="D73" s="92">
        <f t="shared" si="18"/>
        <v>0</v>
      </c>
      <c r="E73" s="92">
        <f t="shared" si="18"/>
        <v>0</v>
      </c>
      <c r="F73" s="92">
        <f t="shared" si="18"/>
        <v>0</v>
      </c>
      <c r="G73" s="92">
        <f t="shared" si="18"/>
        <v>0</v>
      </c>
      <c r="H73" s="92">
        <f t="shared" si="18"/>
        <v>0</v>
      </c>
      <c r="I73" s="92">
        <f t="shared" si="18"/>
        <v>0</v>
      </c>
      <c r="J73" s="92">
        <f t="shared" si="18"/>
        <v>0</v>
      </c>
      <c r="K73" s="92">
        <f t="shared" si="18"/>
        <v>0</v>
      </c>
      <c r="L73" s="92">
        <f t="shared" si="18"/>
        <v>0</v>
      </c>
      <c r="M73" s="92">
        <f t="shared" si="18"/>
        <v>0</v>
      </c>
    </row>
    <row r="74" spans="2:13" x14ac:dyDescent="0.35">
      <c r="C74" s="93"/>
      <c r="D74" s="93"/>
      <c r="E74" s="93"/>
      <c r="F74" s="93"/>
      <c r="G74" s="93"/>
      <c r="H74" s="93"/>
      <c r="I74" s="93"/>
      <c r="J74" s="93"/>
      <c r="K74" s="93"/>
      <c r="L74" s="93"/>
      <c r="M74" s="93"/>
    </row>
    <row r="75" spans="2:13" x14ac:dyDescent="0.35">
      <c r="B75" s="88" t="s">
        <v>192</v>
      </c>
      <c r="C75" s="92">
        <f t="shared" ref="C75:M75" si="19">C61</f>
        <v>0</v>
      </c>
      <c r="D75" s="92">
        <f t="shared" si="19"/>
        <v>0</v>
      </c>
      <c r="E75" s="92">
        <f t="shared" si="19"/>
        <v>0</v>
      </c>
      <c r="F75" s="92">
        <f t="shared" si="19"/>
        <v>0</v>
      </c>
      <c r="G75" s="92">
        <f t="shared" si="19"/>
        <v>0</v>
      </c>
      <c r="H75" s="92">
        <f t="shared" si="19"/>
        <v>0</v>
      </c>
      <c r="I75" s="92">
        <f t="shared" si="19"/>
        <v>0</v>
      </c>
      <c r="J75" s="92">
        <f t="shared" si="19"/>
        <v>0</v>
      </c>
      <c r="K75" s="92">
        <f t="shared" si="19"/>
        <v>0</v>
      </c>
      <c r="L75" s="92">
        <f t="shared" si="19"/>
        <v>0</v>
      </c>
      <c r="M75" s="92">
        <f t="shared" si="19"/>
        <v>0</v>
      </c>
    </row>
    <row r="76" spans="2:13" x14ac:dyDescent="0.35">
      <c r="B76" s="88" t="s">
        <v>191</v>
      </c>
      <c r="C76" s="88">
        <f t="shared" ref="C76:M76" si="20">C63</f>
        <v>0</v>
      </c>
      <c r="D76" s="88">
        <f t="shared" si="20"/>
        <v>0</v>
      </c>
      <c r="E76" s="88">
        <f t="shared" si="20"/>
        <v>0</v>
      </c>
      <c r="F76" s="88">
        <f t="shared" si="20"/>
        <v>0</v>
      </c>
      <c r="G76" s="88">
        <f t="shared" si="20"/>
        <v>0</v>
      </c>
      <c r="H76" s="88">
        <f t="shared" si="20"/>
        <v>0</v>
      </c>
      <c r="I76" s="88">
        <f t="shared" si="20"/>
        <v>0</v>
      </c>
      <c r="J76" s="88">
        <f t="shared" si="20"/>
        <v>0</v>
      </c>
      <c r="K76" s="88">
        <f t="shared" si="20"/>
        <v>0</v>
      </c>
      <c r="L76" s="88">
        <f t="shared" si="20"/>
        <v>0</v>
      </c>
      <c r="M76" s="88">
        <f t="shared" si="20"/>
        <v>0</v>
      </c>
    </row>
    <row r="77" spans="2:13" x14ac:dyDescent="0.35">
      <c r="B77" s="88" t="s">
        <v>190</v>
      </c>
      <c r="C77" s="92">
        <f t="shared" ref="C77:M77" si="21">C62</f>
        <v>0</v>
      </c>
      <c r="D77" s="92">
        <f t="shared" si="21"/>
        <v>0</v>
      </c>
      <c r="E77" s="92">
        <f t="shared" si="21"/>
        <v>0</v>
      </c>
      <c r="F77" s="92">
        <f t="shared" si="21"/>
        <v>0</v>
      </c>
      <c r="G77" s="92">
        <f t="shared" si="21"/>
        <v>0</v>
      </c>
      <c r="H77" s="92">
        <f t="shared" si="21"/>
        <v>0</v>
      </c>
      <c r="I77" s="92">
        <f t="shared" si="21"/>
        <v>0</v>
      </c>
      <c r="J77" s="92">
        <f t="shared" si="21"/>
        <v>0</v>
      </c>
      <c r="K77" s="92">
        <f t="shared" si="21"/>
        <v>0</v>
      </c>
      <c r="L77" s="92">
        <f t="shared" si="21"/>
        <v>0</v>
      </c>
      <c r="M77" s="92">
        <f t="shared" si="21"/>
        <v>0</v>
      </c>
    </row>
    <row r="78" spans="2:13" x14ac:dyDescent="0.35">
      <c r="B78" s="88" t="s">
        <v>189</v>
      </c>
      <c r="C78" s="92">
        <f t="shared" ref="C78:M78" si="22">SUM(C75:C77)</f>
        <v>0</v>
      </c>
      <c r="D78" s="92">
        <f t="shared" si="22"/>
        <v>0</v>
      </c>
      <c r="E78" s="92">
        <f t="shared" si="22"/>
        <v>0</v>
      </c>
      <c r="F78" s="92">
        <f t="shared" si="22"/>
        <v>0</v>
      </c>
      <c r="G78" s="92">
        <f t="shared" si="22"/>
        <v>0</v>
      </c>
      <c r="H78" s="92">
        <f t="shared" si="22"/>
        <v>0</v>
      </c>
      <c r="I78" s="92">
        <f t="shared" si="22"/>
        <v>0</v>
      </c>
      <c r="J78" s="92">
        <f t="shared" si="22"/>
        <v>0</v>
      </c>
      <c r="K78" s="92">
        <f t="shared" si="22"/>
        <v>0</v>
      </c>
      <c r="L78" s="92">
        <f t="shared" si="22"/>
        <v>0</v>
      </c>
      <c r="M78" s="92">
        <f t="shared" si="22"/>
        <v>0</v>
      </c>
    </row>
    <row r="79" spans="2:13" x14ac:dyDescent="0.35">
      <c r="C79" s="92"/>
      <c r="D79" s="92"/>
      <c r="E79" s="92"/>
      <c r="F79" s="92"/>
      <c r="G79" s="92"/>
      <c r="H79" s="92"/>
      <c r="I79" s="92"/>
      <c r="J79" s="92"/>
      <c r="K79" s="92"/>
      <c r="L79" s="92"/>
      <c r="M79" s="92"/>
    </row>
    <row r="80" spans="2:13" x14ac:dyDescent="0.35">
      <c r="B80" s="88" t="s">
        <v>188</v>
      </c>
      <c r="C80" s="92">
        <f t="shared" ref="C80:M80" si="23">C73-C78</f>
        <v>0</v>
      </c>
      <c r="D80" s="92">
        <f t="shared" si="23"/>
        <v>0</v>
      </c>
      <c r="E80" s="92">
        <f t="shared" si="23"/>
        <v>0</v>
      </c>
      <c r="F80" s="92">
        <f t="shared" si="23"/>
        <v>0</v>
      </c>
      <c r="G80" s="92">
        <f t="shared" si="23"/>
        <v>0</v>
      </c>
      <c r="H80" s="92">
        <f t="shared" si="23"/>
        <v>0</v>
      </c>
      <c r="I80" s="92">
        <f t="shared" si="23"/>
        <v>0</v>
      </c>
      <c r="J80" s="92">
        <f t="shared" si="23"/>
        <v>0</v>
      </c>
      <c r="K80" s="92">
        <f t="shared" si="23"/>
        <v>0</v>
      </c>
      <c r="L80" s="92">
        <f t="shared" si="23"/>
        <v>0</v>
      </c>
      <c r="M80" s="92">
        <f t="shared" si="23"/>
        <v>0</v>
      </c>
    </row>
    <row r="81" spans="2:13" x14ac:dyDescent="0.35">
      <c r="C81" s="92"/>
      <c r="D81" s="92"/>
      <c r="E81" s="92"/>
      <c r="F81" s="92"/>
      <c r="G81" s="92"/>
      <c r="H81" s="92"/>
      <c r="I81" s="92"/>
      <c r="J81" s="92"/>
      <c r="K81" s="92"/>
      <c r="L81" s="92"/>
      <c r="M81" s="92"/>
    </row>
    <row r="82" spans="2:13" x14ac:dyDescent="0.35">
      <c r="B82" s="88" t="s">
        <v>187</v>
      </c>
      <c r="C82" s="92"/>
      <c r="D82" s="92">
        <f t="shared" ref="D82:M82" si="24">C80-D80</f>
        <v>0</v>
      </c>
      <c r="E82" s="92">
        <f t="shared" si="24"/>
        <v>0</v>
      </c>
      <c r="F82" s="92">
        <f t="shared" si="24"/>
        <v>0</v>
      </c>
      <c r="G82" s="92">
        <f t="shared" si="24"/>
        <v>0</v>
      </c>
      <c r="H82" s="92">
        <f t="shared" si="24"/>
        <v>0</v>
      </c>
      <c r="I82" s="92">
        <f t="shared" si="24"/>
        <v>0</v>
      </c>
      <c r="J82" s="92">
        <f t="shared" si="24"/>
        <v>0</v>
      </c>
      <c r="K82" s="92">
        <f t="shared" si="24"/>
        <v>0</v>
      </c>
      <c r="L82" s="92">
        <f t="shared" si="24"/>
        <v>0</v>
      </c>
      <c r="M82" s="92">
        <f t="shared" si="24"/>
        <v>0</v>
      </c>
    </row>
    <row r="83" spans="2:13" x14ac:dyDescent="0.35">
      <c r="C83" s="91"/>
      <c r="D83" s="91"/>
      <c r="E83" s="91"/>
      <c r="F83" s="91"/>
      <c r="G83" s="91"/>
      <c r="H83" s="91"/>
      <c r="I83" s="91"/>
      <c r="J83" s="91"/>
      <c r="K83" s="91"/>
      <c r="L83" s="91"/>
      <c r="M83" s="91"/>
    </row>
    <row r="84" spans="2:13" x14ac:dyDescent="0.35">
      <c r="B84" s="90" t="s">
        <v>186</v>
      </c>
      <c r="C84" s="89">
        <f t="shared" ref="C84:M84" si="25">+C44/C66*100</f>
        <v>0</v>
      </c>
      <c r="D84" s="89">
        <f t="shared" si="25"/>
        <v>0</v>
      </c>
      <c r="E84" s="89">
        <f t="shared" si="25"/>
        <v>0</v>
      </c>
      <c r="F84" s="89">
        <f t="shared" si="25"/>
        <v>0</v>
      </c>
      <c r="G84" s="89">
        <f t="shared" si="25"/>
        <v>0</v>
      </c>
      <c r="H84" s="89">
        <f t="shared" si="25"/>
        <v>0</v>
      </c>
      <c r="I84" s="89">
        <f t="shared" si="25"/>
        <v>0</v>
      </c>
      <c r="J84" s="89">
        <f t="shared" si="25"/>
        <v>0</v>
      </c>
      <c r="K84" s="89">
        <f t="shared" si="25"/>
        <v>0</v>
      </c>
      <c r="L84" s="89">
        <f t="shared" si="25"/>
        <v>0</v>
      </c>
      <c r="M84" s="89">
        <f t="shared" si="25"/>
        <v>0</v>
      </c>
    </row>
  </sheetData>
  <mergeCells count="2">
    <mergeCell ref="H2:M2"/>
    <mergeCell ref="D2:G2"/>
  </mergeCells>
  <pageMargins left="0.70866141732283472" right="0.70866141732283472" top="0.19685039370078741" bottom="0.39370078740157483" header="0" footer="0.19685039370078741"/>
  <pageSetup paperSize="9" scale="45" fitToWidth="0" orientation="landscape" r:id="rId1"/>
  <headerFooter>
    <oddFooter>&amp;LFinancieel model innovatiekrediet&amp;CBalans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14</vt:i4>
      </vt:variant>
    </vt:vector>
  </HeadingPairs>
  <TitlesOfParts>
    <vt:vector size="25" baseType="lpstr">
      <vt:lpstr>Toelichting</vt:lpstr>
      <vt:lpstr>Deelnemersoverzicht</vt:lpstr>
      <vt:lpstr>Projectbegroting art25</vt:lpstr>
      <vt:lpstr>Projectbegroting art 26bis</vt:lpstr>
      <vt:lpstr>begr_onderzoeksorg</vt:lpstr>
      <vt:lpstr>Data</vt:lpstr>
      <vt:lpstr>Toelichting financieel model</vt:lpstr>
      <vt:lpstr>Winst- en verliesrekening</vt:lpstr>
      <vt:lpstr>Balans</vt:lpstr>
      <vt:lpstr>Liquiditeitsprognose</vt:lpstr>
      <vt:lpstr>exploitatiekosten</vt:lpstr>
      <vt:lpstr>begr_onderzoeksorg!Afdrukbereik</vt:lpstr>
      <vt:lpstr>exploitatiekosten!Afdrukbereik</vt:lpstr>
      <vt:lpstr>'Projectbegroting art 26bis'!Afdrukbereik</vt:lpstr>
      <vt:lpstr>'Projectbegroting art25'!Afdrukbereik</vt:lpstr>
      <vt:lpstr>Art._25_AGVV</vt:lpstr>
      <vt:lpstr>Art._27_AGVV</vt:lpstr>
      <vt:lpstr>Artikel</vt:lpstr>
      <vt:lpstr>Artikel_25_AGVV</vt:lpstr>
      <vt:lpstr>Artikel_27_AGVV</vt:lpstr>
      <vt:lpstr>NFU</vt:lpstr>
      <vt:lpstr>Opslag</vt:lpstr>
      <vt:lpstr>Tabel</vt:lpstr>
      <vt:lpstr>Tabel2</vt:lpstr>
      <vt:lpstr>VSNU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mautar01</dc:creator>
  <cp:lastModifiedBy>Thomas van der Horst</cp:lastModifiedBy>
  <cp:lastPrinted>2022-07-04T13:15:04Z</cp:lastPrinted>
  <dcterms:created xsi:type="dcterms:W3CDTF">2014-04-24T07:39:02Z</dcterms:created>
  <dcterms:modified xsi:type="dcterms:W3CDTF">2025-08-01T12:19:47Z</dcterms:modified>
</cp:coreProperties>
</file>